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O:\Internal\Diversity and Inclusion\Annual DOE D&amp;I Plans\LDIP FY25\Data\"/>
    </mc:Choice>
  </mc:AlternateContent>
  <xr:revisionPtr revIDLastSave="0" documentId="13_ncr:1_{34F6D898-0A31-4017-A9F6-4E6636DA7593}" xr6:coauthVersionLast="47" xr6:coauthVersionMax="47" xr10:uidLastSave="{00000000-0000-0000-0000-000000000000}"/>
  <bookViews>
    <workbookView xWindow="86280" yWindow="4875" windowWidth="29040" windowHeight="15840" tabRatio="604" xr2:uid="{00000000-000D-0000-FFFF-FFFF00000000}"/>
  </bookViews>
  <sheets>
    <sheet name="DemographicTrends2016-24" sheetId="7" r:id="rId1"/>
    <sheet name="JobFamilyTrends2016-24" sheetId="16" r:id="rId2"/>
  </sheets>
  <definedNames>
    <definedName name="WUG3a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8" i="7" l="1"/>
  <c r="B107" i="7"/>
  <c r="B106" i="7"/>
  <c r="B105" i="7"/>
  <c r="B104" i="7"/>
  <c r="B103" i="7"/>
  <c r="B90" i="7"/>
  <c r="B95" i="7"/>
  <c r="B94" i="7"/>
  <c r="B93" i="7"/>
  <c r="B92" i="7"/>
  <c r="B91" i="7"/>
  <c r="B110" i="16"/>
  <c r="B109" i="16"/>
  <c r="B108" i="16"/>
  <c r="B107" i="16"/>
  <c r="B106" i="16"/>
  <c r="B105" i="16"/>
  <c r="C53" i="16" l="1"/>
  <c r="D53" i="16"/>
  <c r="F53" i="16"/>
  <c r="C54" i="16"/>
  <c r="D54" i="16"/>
  <c r="F54" i="16"/>
  <c r="C55" i="16"/>
  <c r="D55" i="16"/>
  <c r="F55" i="16"/>
  <c r="C56" i="16"/>
  <c r="D56" i="16"/>
  <c r="F56" i="16"/>
  <c r="C57" i="16"/>
  <c r="D57" i="16"/>
  <c r="F57" i="16"/>
  <c r="C58" i="16"/>
  <c r="D58" i="16"/>
  <c r="F58" i="16"/>
  <c r="AE41" i="16"/>
  <c r="AE42" i="16"/>
  <c r="AE43" i="16"/>
  <c r="AE44" i="16"/>
  <c r="AE45" i="16"/>
  <c r="AE46" i="16"/>
  <c r="AE40" i="16"/>
  <c r="U82" i="16"/>
  <c r="U81" i="16"/>
  <c r="U80" i="16"/>
  <c r="U79" i="16"/>
  <c r="U78" i="16"/>
  <c r="U77" i="16"/>
  <c r="U76" i="16"/>
  <c r="U70" i="16"/>
  <c r="U69" i="16"/>
  <c r="U68" i="16"/>
  <c r="U67" i="16"/>
  <c r="U66" i="16"/>
  <c r="U65" i="16"/>
  <c r="U64" i="16"/>
  <c r="X82" i="16"/>
  <c r="X81" i="16"/>
  <c r="X80" i="16"/>
  <c r="X79" i="16"/>
  <c r="X78" i="16"/>
  <c r="X77" i="16"/>
  <c r="X76" i="16"/>
  <c r="X70" i="16"/>
  <c r="X69" i="16"/>
  <c r="X68" i="16"/>
  <c r="X67" i="16"/>
  <c r="X66" i="16"/>
  <c r="X65" i="16"/>
  <c r="X64" i="16"/>
  <c r="X58" i="16"/>
  <c r="X57" i="16"/>
  <c r="X56" i="16"/>
  <c r="X55" i="16"/>
  <c r="X54" i="16"/>
  <c r="X53" i="16"/>
  <c r="X52" i="16"/>
  <c r="X46" i="16"/>
  <c r="X45" i="16"/>
  <c r="X44" i="16"/>
  <c r="X43" i="16"/>
  <c r="X42" i="16"/>
  <c r="X41" i="16"/>
  <c r="X40" i="16"/>
  <c r="X34" i="16"/>
  <c r="X33" i="16"/>
  <c r="X32" i="16"/>
  <c r="X31" i="16"/>
  <c r="X30" i="16"/>
  <c r="X29" i="16"/>
  <c r="X28" i="16"/>
  <c r="X17" i="16"/>
  <c r="X18" i="16"/>
  <c r="X19" i="16"/>
  <c r="X20" i="16"/>
  <c r="X21" i="16"/>
  <c r="X22" i="16"/>
  <c r="X16" i="16"/>
  <c r="U58" i="16"/>
  <c r="U57" i="16"/>
  <c r="U56" i="16"/>
  <c r="U55" i="16"/>
  <c r="U54" i="16"/>
  <c r="U53" i="16"/>
  <c r="U52" i="16"/>
  <c r="U46" i="16"/>
  <c r="U45" i="16"/>
  <c r="U44" i="16"/>
  <c r="U43" i="16"/>
  <c r="U42" i="16"/>
  <c r="U41" i="16"/>
  <c r="U40" i="16"/>
  <c r="U34" i="16"/>
  <c r="U33" i="16"/>
  <c r="U32" i="16"/>
  <c r="U31" i="16"/>
  <c r="U30" i="16"/>
  <c r="U29" i="16"/>
  <c r="U28" i="16"/>
  <c r="U22" i="16"/>
  <c r="U21" i="16"/>
  <c r="U20" i="16"/>
  <c r="U19" i="16"/>
  <c r="U18" i="16"/>
  <c r="U17" i="16"/>
  <c r="U16" i="16"/>
  <c r="R82" i="16"/>
  <c r="R81" i="16"/>
  <c r="R80" i="16"/>
  <c r="R79" i="16"/>
  <c r="R78" i="16"/>
  <c r="R77" i="16"/>
  <c r="R76" i="16"/>
  <c r="R70" i="16"/>
  <c r="R69" i="16"/>
  <c r="R68" i="16"/>
  <c r="R67" i="16"/>
  <c r="R66" i="16"/>
  <c r="R65" i="16"/>
  <c r="R64" i="16"/>
  <c r="R58" i="16"/>
  <c r="R57" i="16"/>
  <c r="R56" i="16"/>
  <c r="R55" i="16"/>
  <c r="R54" i="16"/>
  <c r="R53" i="16"/>
  <c r="R52" i="16"/>
  <c r="R46" i="16"/>
  <c r="R45" i="16"/>
  <c r="R44" i="16"/>
  <c r="R43" i="16"/>
  <c r="R42" i="16"/>
  <c r="R41" i="16"/>
  <c r="R40" i="16"/>
  <c r="R34" i="16"/>
  <c r="R33" i="16"/>
  <c r="R32" i="16"/>
  <c r="R31" i="16"/>
  <c r="R30" i="16"/>
  <c r="R29" i="16"/>
  <c r="R28" i="16"/>
  <c r="R22" i="16"/>
  <c r="R21" i="16"/>
  <c r="R20" i="16"/>
  <c r="R19" i="16"/>
  <c r="R18" i="16"/>
  <c r="R17" i="16"/>
  <c r="R16" i="16"/>
  <c r="O82" i="16"/>
  <c r="O81" i="16"/>
  <c r="O80" i="16"/>
  <c r="O79" i="16"/>
  <c r="O78" i="16"/>
  <c r="O77" i="16"/>
  <c r="O76" i="16"/>
  <c r="O70" i="16"/>
  <c r="O69" i="16"/>
  <c r="O68" i="16"/>
  <c r="O67" i="16"/>
  <c r="O66" i="16"/>
  <c r="O65" i="16"/>
  <c r="O64" i="16"/>
  <c r="O58" i="16"/>
  <c r="O57" i="16"/>
  <c r="O56" i="16"/>
  <c r="O55" i="16"/>
  <c r="O54" i="16"/>
  <c r="O53" i="16"/>
  <c r="O52" i="16"/>
  <c r="O46" i="16"/>
  <c r="O45" i="16"/>
  <c r="O44" i="16"/>
  <c r="O43" i="16"/>
  <c r="O42" i="16"/>
  <c r="O41" i="16"/>
  <c r="O40" i="16"/>
  <c r="O34" i="16"/>
  <c r="O33" i="16"/>
  <c r="O32" i="16"/>
  <c r="O31" i="16"/>
  <c r="O30" i="16"/>
  <c r="O29" i="16"/>
  <c r="O28" i="16"/>
  <c r="O22" i="16"/>
  <c r="O21" i="16"/>
  <c r="O20" i="16"/>
  <c r="O19" i="16"/>
  <c r="O18" i="16"/>
  <c r="O17" i="16"/>
  <c r="O16" i="16"/>
  <c r="L82" i="16"/>
  <c r="L81" i="16"/>
  <c r="L80" i="16"/>
  <c r="L79" i="16"/>
  <c r="L78" i="16"/>
  <c r="L77" i="16"/>
  <c r="L76" i="16"/>
  <c r="L70" i="16"/>
  <c r="L69" i="16"/>
  <c r="L68" i="16"/>
  <c r="L67" i="16"/>
  <c r="L66" i="16"/>
  <c r="L65" i="16"/>
  <c r="L64" i="16"/>
  <c r="L58" i="16"/>
  <c r="L57" i="16"/>
  <c r="L56" i="16"/>
  <c r="L55" i="16"/>
  <c r="L54" i="16"/>
  <c r="L53" i="16"/>
  <c r="L52" i="16"/>
  <c r="L46" i="16"/>
  <c r="L45" i="16"/>
  <c r="L44" i="16"/>
  <c r="L43" i="16"/>
  <c r="L42" i="16"/>
  <c r="L41" i="16"/>
  <c r="L40" i="16"/>
  <c r="L34" i="16"/>
  <c r="L33" i="16"/>
  <c r="L32" i="16"/>
  <c r="L31" i="16"/>
  <c r="L30" i="16"/>
  <c r="L29" i="16"/>
  <c r="L28" i="16"/>
  <c r="L22" i="16"/>
  <c r="L21" i="16"/>
  <c r="L20" i="16"/>
  <c r="L19" i="16"/>
  <c r="L18" i="16"/>
  <c r="L17" i="16"/>
  <c r="L16" i="16"/>
  <c r="I82" i="16"/>
  <c r="I81" i="16"/>
  <c r="I80" i="16"/>
  <c r="I79" i="16"/>
  <c r="I78" i="16"/>
  <c r="I77" i="16"/>
  <c r="I76" i="16"/>
  <c r="I70" i="16"/>
  <c r="I69" i="16"/>
  <c r="I68" i="16"/>
  <c r="I67" i="16"/>
  <c r="I66" i="16"/>
  <c r="I65" i="16"/>
  <c r="I64" i="16"/>
  <c r="I58" i="16"/>
  <c r="I57" i="16"/>
  <c r="I56" i="16"/>
  <c r="I55" i="16"/>
  <c r="I54" i="16"/>
  <c r="I53" i="16"/>
  <c r="I52" i="16"/>
  <c r="I46" i="16"/>
  <c r="I45" i="16"/>
  <c r="I44" i="16"/>
  <c r="I43" i="16"/>
  <c r="I42" i="16"/>
  <c r="I41" i="16"/>
  <c r="I40" i="16"/>
  <c r="I34" i="16"/>
  <c r="I33" i="16"/>
  <c r="I32" i="16"/>
  <c r="I31" i="16"/>
  <c r="I30" i="16"/>
  <c r="I29" i="16"/>
  <c r="I28" i="16"/>
  <c r="I22" i="16"/>
  <c r="I21" i="16"/>
  <c r="I20" i="16"/>
  <c r="I19" i="16"/>
  <c r="I18" i="16"/>
  <c r="I17" i="16"/>
  <c r="I16" i="16"/>
  <c r="F82" i="16"/>
  <c r="F81" i="16"/>
  <c r="F80" i="16"/>
  <c r="F79" i="16"/>
  <c r="F78" i="16"/>
  <c r="F77" i="16"/>
  <c r="F76" i="16"/>
  <c r="F70" i="16"/>
  <c r="F69" i="16"/>
  <c r="F68" i="16"/>
  <c r="F67" i="16"/>
  <c r="F66" i="16"/>
  <c r="F65" i="16"/>
  <c r="F64" i="16"/>
  <c r="F52" i="16"/>
  <c r="F46" i="16"/>
  <c r="F45" i="16"/>
  <c r="F44" i="16"/>
  <c r="F43" i="16"/>
  <c r="F42" i="16"/>
  <c r="F41" i="16"/>
  <c r="F40" i="16"/>
  <c r="F34" i="16"/>
  <c r="F33" i="16"/>
  <c r="F32" i="16"/>
  <c r="F31" i="16"/>
  <c r="F30" i="16"/>
  <c r="F29" i="16"/>
  <c r="F28" i="16"/>
  <c r="F22" i="16"/>
  <c r="F21" i="16"/>
  <c r="F20" i="16"/>
  <c r="F19" i="16"/>
  <c r="F18" i="16"/>
  <c r="F17" i="16"/>
  <c r="F16" i="16"/>
  <c r="D82" i="16"/>
  <c r="C82" i="16"/>
  <c r="D81" i="16"/>
  <c r="C81" i="16"/>
  <c r="D80" i="16"/>
  <c r="C80" i="16"/>
  <c r="D79" i="16"/>
  <c r="C79" i="16"/>
  <c r="D78" i="16"/>
  <c r="C78" i="16"/>
  <c r="D77" i="16"/>
  <c r="C77" i="16"/>
  <c r="D76" i="16"/>
  <c r="C76" i="16"/>
  <c r="D70" i="16"/>
  <c r="C70" i="16"/>
  <c r="D69" i="16"/>
  <c r="C69" i="16"/>
  <c r="D68" i="16"/>
  <c r="C68" i="16"/>
  <c r="D67" i="16"/>
  <c r="C67" i="16"/>
  <c r="D66" i="16"/>
  <c r="C66" i="16"/>
  <c r="D65" i="16"/>
  <c r="C65" i="16"/>
  <c r="D64" i="16"/>
  <c r="C64" i="16"/>
  <c r="C52" i="16"/>
  <c r="D52" i="16"/>
  <c r="D46" i="16"/>
  <c r="C46" i="16"/>
  <c r="D45" i="16"/>
  <c r="C45" i="16"/>
  <c r="D44" i="16"/>
  <c r="C44" i="16"/>
  <c r="D43" i="16"/>
  <c r="C43" i="16"/>
  <c r="D42" i="16"/>
  <c r="C42" i="16"/>
  <c r="D41" i="16"/>
  <c r="C41" i="16"/>
  <c r="D40" i="16"/>
  <c r="C40" i="16"/>
  <c r="D34" i="16"/>
  <c r="C34" i="16"/>
  <c r="D33" i="16"/>
  <c r="C33" i="16"/>
  <c r="D32" i="16"/>
  <c r="C32" i="16"/>
  <c r="D31" i="16"/>
  <c r="C31" i="16"/>
  <c r="D30" i="16"/>
  <c r="C30" i="16"/>
  <c r="D29" i="16"/>
  <c r="C29" i="16"/>
  <c r="D28" i="16"/>
  <c r="C28" i="16"/>
  <c r="D22" i="16"/>
  <c r="C22" i="16"/>
  <c r="D21" i="16"/>
  <c r="C21" i="16"/>
  <c r="D20" i="16"/>
  <c r="C20" i="16"/>
  <c r="D19" i="16"/>
  <c r="C19" i="16"/>
  <c r="D18" i="16"/>
  <c r="C18" i="16"/>
  <c r="D17" i="16"/>
  <c r="C17" i="16"/>
  <c r="D16" i="16"/>
  <c r="C16" i="16"/>
  <c r="X5" i="16"/>
  <c r="D5" i="16"/>
  <c r="D6" i="16"/>
  <c r="D7" i="16"/>
  <c r="D8" i="16"/>
  <c r="D9" i="16"/>
  <c r="D10" i="16"/>
  <c r="D4" i="16"/>
  <c r="C5" i="16"/>
  <c r="C6" i="16"/>
  <c r="C7" i="16"/>
  <c r="C8" i="16"/>
  <c r="C9" i="16"/>
  <c r="C10" i="16"/>
  <c r="C4" i="16"/>
  <c r="X6" i="16"/>
  <c r="X7" i="16"/>
  <c r="X8" i="16"/>
  <c r="X9" i="16"/>
  <c r="X10" i="16"/>
  <c r="X4" i="16"/>
  <c r="U5" i="16"/>
  <c r="U6" i="16"/>
  <c r="U7" i="16"/>
  <c r="U8" i="16"/>
  <c r="U9" i="16"/>
  <c r="U10" i="16"/>
  <c r="U4" i="16"/>
  <c r="R5" i="16"/>
  <c r="R6" i="16"/>
  <c r="R7" i="16"/>
  <c r="R8" i="16"/>
  <c r="R9" i="16"/>
  <c r="R10" i="16"/>
  <c r="R4" i="16"/>
  <c r="O5" i="16"/>
  <c r="O6" i="16"/>
  <c r="O7" i="16"/>
  <c r="O8" i="16"/>
  <c r="O9" i="16"/>
  <c r="O10" i="16"/>
  <c r="O4" i="16"/>
  <c r="L5" i="16"/>
  <c r="L6" i="16"/>
  <c r="L7" i="16"/>
  <c r="L8" i="16"/>
  <c r="L9" i="16"/>
  <c r="L10" i="16"/>
  <c r="L4" i="16"/>
  <c r="I5" i="16"/>
  <c r="I6" i="16"/>
  <c r="I7" i="16"/>
  <c r="I8" i="16"/>
  <c r="I9" i="16"/>
  <c r="I10" i="16"/>
  <c r="I4" i="16"/>
  <c r="F5" i="16"/>
  <c r="F6" i="16"/>
  <c r="F7" i="16"/>
  <c r="F8" i="16"/>
  <c r="F9" i="16"/>
  <c r="F10" i="16"/>
  <c r="F4" i="16"/>
  <c r="B82" i="7"/>
  <c r="B81" i="7"/>
  <c r="B80" i="7"/>
  <c r="B79" i="7"/>
  <c r="B78" i="7"/>
  <c r="B77" i="7"/>
  <c r="B70" i="7"/>
  <c r="B69" i="7"/>
  <c r="B68" i="7"/>
  <c r="B67" i="7"/>
  <c r="B66" i="7"/>
  <c r="B65" i="7"/>
  <c r="B58" i="7" l="1"/>
  <c r="B57" i="7"/>
  <c r="B56" i="7"/>
  <c r="B55" i="7"/>
  <c r="B54" i="7"/>
  <c r="B53" i="7"/>
  <c r="B46" i="7"/>
  <c r="B45" i="7"/>
  <c r="B44" i="7"/>
  <c r="B43" i="7"/>
  <c r="B42" i="7"/>
  <c r="B41" i="7"/>
  <c r="B34" i="7"/>
  <c r="B33" i="7"/>
  <c r="B32" i="7"/>
  <c r="B31" i="7"/>
  <c r="B30" i="7"/>
  <c r="B29" i="7"/>
  <c r="B10" i="7"/>
  <c r="B9" i="7"/>
  <c r="B8" i="7"/>
  <c r="B7" i="7"/>
  <c r="B6" i="7"/>
  <c r="B5" i="7"/>
  <c r="B22" i="7"/>
  <c r="B21" i="7"/>
  <c r="B20" i="7"/>
  <c r="B19" i="7"/>
  <c r="B18" i="7"/>
  <c r="B17" i="7"/>
</calcChain>
</file>

<file path=xl/sharedStrings.xml><?xml version="1.0" encoding="utf-8"?>
<sst xmlns="http://schemas.openxmlformats.org/spreadsheetml/2006/main" count="761" uniqueCount="59">
  <si>
    <t>Total Employees</t>
  </si>
  <si>
    <t>Technical Research Staff</t>
  </si>
  <si>
    <t>Operations Support Staff</t>
  </si>
  <si>
    <t>Postdocs</t>
  </si>
  <si>
    <r>
      <t xml:space="preserve">Overall </t>
    </r>
    <r>
      <rPr>
        <sz val="10"/>
        <color theme="1"/>
        <rFont val="Calibri"/>
        <family val="2"/>
        <scheme val="minor"/>
      </rPr>
      <t>(all Employees)</t>
    </r>
  </si>
  <si>
    <r>
      <t xml:space="preserve">Lab Senior Leadership
</t>
    </r>
    <r>
      <rPr>
        <sz val="10"/>
        <color theme="1"/>
        <rFont val="Calibri"/>
        <family val="2"/>
        <scheme val="minor"/>
      </rPr>
      <t>(LD, DLD, ALDs)</t>
    </r>
  </si>
  <si>
    <r>
      <t xml:space="preserve">Operations Management </t>
    </r>
    <r>
      <rPr>
        <sz val="10"/>
        <color theme="1"/>
        <rFont val="Calibri"/>
        <family val="2"/>
        <scheme val="minor"/>
      </rPr>
      <t>(or Research Support)</t>
    </r>
  </si>
  <si>
    <t>Women</t>
  </si>
  <si>
    <t>FY 2016</t>
  </si>
  <si>
    <t>FY 2017</t>
  </si>
  <si>
    <t>FY 2018</t>
  </si>
  <si>
    <t>FY 2019</t>
  </si>
  <si>
    <t>FY 2020</t>
  </si>
  <si>
    <t>Veterans</t>
  </si>
  <si>
    <t>Men</t>
  </si>
  <si>
    <r>
      <t>African American/Black</t>
    </r>
    <r>
      <rPr>
        <b/>
        <sz val="10"/>
        <rFont val="Calibri"/>
        <family val="2"/>
        <scheme val="minor"/>
      </rPr>
      <t xml:space="preserve"> Women</t>
    </r>
  </si>
  <si>
    <t>African American/Black Men</t>
  </si>
  <si>
    <r>
      <t xml:space="preserve">American Indian or Alaska Native </t>
    </r>
    <r>
      <rPr>
        <b/>
        <sz val="10"/>
        <rFont val="Calibri"/>
        <family val="2"/>
        <scheme val="minor"/>
      </rPr>
      <t>Women</t>
    </r>
  </si>
  <si>
    <t>American Indian or Alaska Native Men</t>
  </si>
  <si>
    <t>Native Hawaiian or Other Pacific Islander Women</t>
  </si>
  <si>
    <t>Native Hawaiian or Other Pacific Islander Men</t>
  </si>
  <si>
    <t>Asian Women</t>
  </si>
  <si>
    <t>Asian Men</t>
  </si>
  <si>
    <t>Two or more Races/ Ethnicity</t>
  </si>
  <si>
    <t>Two or more Races/ Ethnicity Women</t>
  </si>
  <si>
    <t>Two or more Races/ Ethnicity Men</t>
  </si>
  <si>
    <r>
      <t xml:space="preserve">Hispanic or Latino </t>
    </r>
    <r>
      <rPr>
        <b/>
        <sz val="10"/>
        <rFont val="Calibri"/>
        <family val="2"/>
        <scheme val="minor"/>
      </rPr>
      <t>Women</t>
    </r>
  </si>
  <si>
    <t>Hispanic or Latino Men</t>
  </si>
  <si>
    <t>White</t>
  </si>
  <si>
    <t>White Men</t>
  </si>
  <si>
    <t>Persons with Disabilities</t>
  </si>
  <si>
    <t>White Women</t>
  </si>
  <si>
    <t>Persons with Disabilities Women</t>
  </si>
  <si>
    <t>Persons with Disabilities Men</t>
  </si>
  <si>
    <t>Veterans Women</t>
  </si>
  <si>
    <t>Veterans Men</t>
  </si>
  <si>
    <t>Native Hawaiian or Other Pacific Islander</t>
  </si>
  <si>
    <t>Hispanic or Latino</t>
  </si>
  <si>
    <t>Did not provide</t>
  </si>
  <si>
    <r>
      <t>Undergraduates</t>
    </r>
    <r>
      <rPr>
        <sz val="10"/>
        <color theme="1"/>
        <rFont val="Calibri"/>
        <family val="2"/>
        <scheme val="minor"/>
      </rPr>
      <t xml:space="preserve"> [3]</t>
    </r>
  </si>
  <si>
    <r>
      <t xml:space="preserve">Graduate Students </t>
    </r>
    <r>
      <rPr>
        <sz val="10"/>
        <color theme="1"/>
        <rFont val="Calibri"/>
        <family val="2"/>
        <scheme val="minor"/>
      </rPr>
      <t>[3]</t>
    </r>
  </si>
  <si>
    <t>African American/ Black</t>
  </si>
  <si>
    <t>American Indian or Alaska Native</t>
  </si>
  <si>
    <t>Asian</t>
  </si>
  <si>
    <t>Did not provide race/ethnicity</t>
  </si>
  <si>
    <t>FY 2021</t>
  </si>
  <si>
    <t>FY 2022</t>
  </si>
  <si>
    <t>2(4.8%)</t>
  </si>
  <si>
    <t>Engineers</t>
  </si>
  <si>
    <t>Computing</t>
  </si>
  <si>
    <t>Technical</t>
  </si>
  <si>
    <t>Mission Support</t>
  </si>
  <si>
    <t>4%)</t>
  </si>
  <si>
    <t>Scientist</t>
  </si>
  <si>
    <t>Trends in Laboratory Workforce Demographics by job group</t>
  </si>
  <si>
    <t>Trends in Fermilab Workforce Demographics by job level</t>
  </si>
  <si>
    <t>FY 2023</t>
  </si>
  <si>
    <t>FY 2024</t>
  </si>
  <si>
    <t>Research/Technical Management (firstline and midlevel)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</si>
</sst>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9" fillId="0" borderId="0"/>
  </cellStyleXfs>
  <cellXfs count="132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0" xfId="0" applyFont="1"/>
    <xf numFmtId="0" fontId="1" fillId="0" borderId="3" xfId="0" applyFont="1" applyBorder="1" applyAlignment="1">
      <alignment vertical="top" wrapText="1"/>
    </xf>
    <xf numFmtId="0" fontId="0" fillId="2" borderId="4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3" borderId="0" xfId="0" applyFill="1"/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0" fillId="2" borderId="8" xfId="0" applyFill="1" applyBorder="1" applyAlignment="1">
      <alignment horizontal="center" vertical="center"/>
    </xf>
    <xf numFmtId="0" fontId="1" fillId="0" borderId="10" xfId="0" applyFont="1" applyBorder="1" applyAlignment="1">
      <alignment vertical="top" wrapText="1"/>
    </xf>
    <xf numFmtId="0" fontId="0" fillId="2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0" fillId="0" borderId="5" xfId="0" applyFont="1" applyBorder="1"/>
    <xf numFmtId="0" fontId="0" fillId="3" borderId="0" xfId="0" applyFont="1" applyFill="1"/>
    <xf numFmtId="0" fontId="0" fillId="2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0" borderId="16" xfId="0" applyFont="1" applyBorder="1" applyAlignment="1">
      <alignment vertical="top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0" xfId="0"/>
    <xf numFmtId="0" fontId="1" fillId="0" borderId="1" xfId="0" applyFont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/>
    </xf>
    <xf numFmtId="0" fontId="0" fillId="3" borderId="0" xfId="0" applyFill="1"/>
    <xf numFmtId="0" fontId="1" fillId="0" borderId="2" xfId="0" applyFont="1" applyFill="1" applyBorder="1" applyAlignment="1">
      <alignment horizontal="center" vertical="center" wrapText="1"/>
    </xf>
    <xf numFmtId="10" fontId="0" fillId="2" borderId="1" xfId="1" applyNumberFormat="1" applyFont="1" applyFill="1" applyBorder="1" applyAlignment="1">
      <alignment horizontal="center" vertical="center"/>
    </xf>
    <xf numFmtId="10" fontId="0" fillId="2" borderId="2" xfId="1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164" fontId="8" fillId="2" borderId="14" xfId="1" applyNumberFormat="1" applyFont="1" applyFill="1" applyBorder="1" applyAlignment="1">
      <alignment horizontal="center" vertical="center"/>
    </xf>
    <xf numFmtId="164" fontId="8" fillId="2" borderId="21" xfId="1" applyNumberFormat="1" applyFont="1" applyFill="1" applyBorder="1" applyAlignment="1">
      <alignment horizontal="center" vertical="center"/>
    </xf>
    <xf numFmtId="164" fontId="8" fillId="2" borderId="22" xfId="1" applyNumberFormat="1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0" fillId="2" borderId="2" xfId="1" applyNumberFormat="1" applyFont="1" applyFill="1" applyBorder="1" applyAlignment="1">
      <alignment horizontal="center" vertical="center"/>
    </xf>
    <xf numFmtId="164" fontId="8" fillId="2" borderId="16" xfId="1" applyNumberFormat="1" applyFont="1" applyFill="1" applyBorder="1" applyAlignment="1">
      <alignment horizontal="center" vertical="center"/>
    </xf>
    <xf numFmtId="164" fontId="8" fillId="2" borderId="23" xfId="1" applyNumberFormat="1" applyFont="1" applyFill="1" applyBorder="1" applyAlignment="1">
      <alignment horizontal="center" vertical="center"/>
    </xf>
    <xf numFmtId="164" fontId="8" fillId="2" borderId="24" xfId="1" applyNumberFormat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164" fontId="0" fillId="2" borderId="17" xfId="1" applyNumberFormat="1" applyFont="1" applyFill="1" applyBorder="1" applyAlignment="1">
      <alignment horizontal="center" vertical="center"/>
    </xf>
    <xf numFmtId="164" fontId="0" fillId="2" borderId="7" xfId="1" applyNumberFormat="1" applyFont="1" applyFill="1" applyBorder="1" applyAlignment="1">
      <alignment horizontal="center" vertical="center"/>
    </xf>
    <xf numFmtId="164" fontId="0" fillId="2" borderId="9" xfId="1" applyNumberFormat="1" applyFont="1" applyFill="1" applyBorder="1" applyAlignment="1">
      <alignment horizontal="center" vertical="center"/>
    </xf>
    <xf numFmtId="164" fontId="0" fillId="2" borderId="3" xfId="1" applyNumberFormat="1" applyFont="1" applyFill="1" applyBorder="1" applyAlignment="1">
      <alignment horizontal="center" vertical="center"/>
    </xf>
    <xf numFmtId="164" fontId="0" fillId="2" borderId="15" xfId="1" applyNumberFormat="1" applyFont="1" applyFill="1" applyBorder="1" applyAlignment="1">
      <alignment horizontal="center" vertical="center"/>
    </xf>
    <xf numFmtId="164" fontId="0" fillId="2" borderId="10" xfId="1" applyNumberFormat="1" applyFont="1" applyFill="1" applyBorder="1" applyAlignment="1">
      <alignment horizontal="center" vertical="center"/>
    </xf>
    <xf numFmtId="164" fontId="0" fillId="2" borderId="11" xfId="1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4" fontId="8" fillId="2" borderId="14" xfId="0" applyNumberFormat="1" applyFont="1" applyFill="1" applyBorder="1" applyAlignment="1">
      <alignment horizontal="center" vertical="center"/>
    </xf>
    <xf numFmtId="164" fontId="8" fillId="2" borderId="21" xfId="0" applyNumberFormat="1" applyFont="1" applyFill="1" applyBorder="1" applyAlignment="1">
      <alignment horizontal="center" vertical="center"/>
    </xf>
    <xf numFmtId="164" fontId="8" fillId="2" borderId="22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164" fontId="8" fillId="2" borderId="16" xfId="0" applyNumberFormat="1" applyFont="1" applyFill="1" applyBorder="1" applyAlignment="1">
      <alignment horizontal="center" vertical="center"/>
    </xf>
    <xf numFmtId="164" fontId="8" fillId="2" borderId="23" xfId="0" applyNumberFormat="1" applyFont="1" applyFill="1" applyBorder="1" applyAlignment="1">
      <alignment horizontal="center" vertical="center"/>
    </xf>
    <xf numFmtId="164" fontId="8" fillId="2" borderId="24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164" fontId="0" fillId="2" borderId="17" xfId="0" applyNumberFormat="1" applyFont="1" applyFill="1" applyBorder="1" applyAlignment="1">
      <alignment horizontal="center" vertical="center"/>
    </xf>
    <xf numFmtId="164" fontId="0" fillId="2" borderId="7" xfId="0" applyNumberFormat="1" applyFont="1" applyFill="1" applyBorder="1" applyAlignment="1">
      <alignment horizontal="center" vertical="center"/>
    </xf>
    <xf numFmtId="164" fontId="0" fillId="2" borderId="9" xfId="0" applyNumberFormat="1" applyFont="1" applyFill="1" applyBorder="1" applyAlignment="1">
      <alignment horizontal="center" vertical="center"/>
    </xf>
    <xf numFmtId="164" fontId="0" fillId="2" borderId="3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164" fontId="0" fillId="2" borderId="10" xfId="0" applyNumberFormat="1" applyFont="1" applyFill="1" applyBorder="1" applyAlignment="1">
      <alignment horizontal="center" vertical="center"/>
    </xf>
    <xf numFmtId="164" fontId="0" fillId="2" borderId="11" xfId="0" applyNumberFormat="1" applyFont="1" applyFill="1" applyBorder="1" applyAlignment="1">
      <alignment horizontal="center" vertical="center"/>
    </xf>
    <xf numFmtId="164" fontId="0" fillId="2" borderId="12" xfId="0" applyNumberFormat="1" applyFont="1" applyFill="1" applyBorder="1" applyAlignment="1">
      <alignment horizontal="center" vertical="center"/>
    </xf>
    <xf numFmtId="164" fontId="0" fillId="2" borderId="25" xfId="0" applyNumberFormat="1" applyFont="1" applyFill="1" applyBorder="1" applyAlignment="1">
      <alignment horizontal="center" vertical="center"/>
    </xf>
    <xf numFmtId="164" fontId="0" fillId="2" borderId="26" xfId="0" applyNumberFormat="1" applyFont="1" applyFill="1" applyBorder="1" applyAlignment="1">
      <alignment horizontal="center" vertical="center"/>
    </xf>
    <xf numFmtId="164" fontId="0" fillId="2" borderId="13" xfId="0" applyNumberFormat="1" applyFont="1" applyFill="1" applyBorder="1" applyAlignment="1">
      <alignment horizontal="center" vertical="center"/>
    </xf>
    <xf numFmtId="164" fontId="0" fillId="2" borderId="4" xfId="0" applyNumberFormat="1" applyFont="1" applyFill="1" applyBorder="1" applyAlignment="1">
      <alignment horizontal="center" vertical="center"/>
    </xf>
    <xf numFmtId="164" fontId="0" fillId="2" borderId="4" xfId="1" applyNumberFormat="1" applyFont="1" applyFill="1" applyBorder="1" applyAlignment="1">
      <alignment horizontal="center" vertical="center"/>
    </xf>
    <xf numFmtId="164" fontId="0" fillId="2" borderId="27" xfId="0" applyNumberFormat="1" applyFont="1" applyFill="1" applyBorder="1" applyAlignment="1">
      <alignment horizontal="center" vertical="center"/>
    </xf>
    <xf numFmtId="164" fontId="0" fillId="2" borderId="32" xfId="0" applyNumberFormat="1" applyFont="1" applyFill="1" applyBorder="1" applyAlignment="1">
      <alignment horizontal="center" vertical="center"/>
    </xf>
    <xf numFmtId="164" fontId="0" fillId="2" borderId="33" xfId="0" applyNumberFormat="1" applyFont="1" applyFill="1" applyBorder="1" applyAlignment="1">
      <alignment horizontal="center" vertical="center"/>
    </xf>
    <xf numFmtId="164" fontId="0" fillId="2" borderId="6" xfId="0" applyNumberFormat="1" applyFont="1" applyFill="1" applyBorder="1" applyAlignment="1">
      <alignment horizontal="center" vertical="center"/>
    </xf>
    <xf numFmtId="164" fontId="0" fillId="2" borderId="28" xfId="0" applyNumberFormat="1" applyFont="1" applyFill="1" applyBorder="1" applyAlignment="1">
      <alignment horizontal="center" vertical="center"/>
    </xf>
    <xf numFmtId="164" fontId="0" fillId="2" borderId="34" xfId="0" applyNumberFormat="1" applyFont="1" applyFill="1" applyBorder="1" applyAlignment="1">
      <alignment horizontal="center" vertical="center"/>
    </xf>
    <xf numFmtId="164" fontId="0" fillId="2" borderId="35" xfId="0" applyNumberFormat="1" applyFon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 vertical="center"/>
    </xf>
    <xf numFmtId="164" fontId="0" fillId="2" borderId="2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4" fontId="0" fillId="2" borderId="23" xfId="0" applyNumberFormat="1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164" fontId="0" fillId="2" borderId="17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horizontal="center" vertical="center"/>
    </xf>
    <xf numFmtId="164" fontId="6" fillId="2" borderId="23" xfId="0" applyNumberFormat="1" applyFont="1" applyFill="1" applyBorder="1" applyAlignment="1">
      <alignment horizontal="center" vertical="center"/>
    </xf>
    <xf numFmtId="164" fontId="6" fillId="2" borderId="24" xfId="0" applyNumberFormat="1" applyFont="1" applyFill="1" applyBorder="1" applyAlignment="1">
      <alignment horizontal="center" vertical="center"/>
    </xf>
    <xf numFmtId="164" fontId="7" fillId="2" borderId="21" xfId="0" applyNumberFormat="1" applyFont="1" applyFill="1" applyBorder="1" applyAlignment="1">
      <alignment horizontal="center" vertical="center"/>
    </xf>
    <xf numFmtId="164" fontId="7" fillId="2" borderId="22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23" xfId="0" applyNumberFormat="1" applyFont="1" applyFill="1" applyBorder="1" applyAlignment="1">
      <alignment horizontal="center" vertical="center"/>
    </xf>
    <xf numFmtId="164" fontId="7" fillId="2" borderId="24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</cellXfs>
  <cellStyles count="3">
    <cellStyle name="Normal" xfId="0" builtinId="0"/>
    <cellStyle name="Normal 2" xfId="2" xr:uid="{8ECFCA39-E61B-4DC0-820C-8A90D217801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110"/>
  <sheetViews>
    <sheetView tabSelected="1" topLeftCell="B93" zoomScaleNormal="100" workbookViewId="0">
      <selection activeCell="B108" sqref="B108"/>
    </sheetView>
  </sheetViews>
  <sheetFormatPr defaultColWidth="13" defaultRowHeight="14.4" x14ac:dyDescent="0.55000000000000004"/>
  <cols>
    <col min="1" max="1" width="28" style="19" customWidth="1"/>
    <col min="2" max="6" width="10.578125" style="19" customWidth="1"/>
    <col min="7" max="8" width="13.578125" style="19" customWidth="1"/>
    <col min="9" max="26" width="10.578125" style="19" customWidth="1"/>
    <col min="27" max="27" width="12" style="19" customWidth="1"/>
    <col min="28" max="36" width="10.578125" style="19" customWidth="1"/>
    <col min="37" max="16384" width="13" style="19"/>
  </cols>
  <sheetData>
    <row r="1" spans="1:33" ht="25.8" x14ac:dyDescent="0.95">
      <c r="A1" s="34" t="s">
        <v>55</v>
      </c>
    </row>
    <row r="2" spans="1:33" ht="14.7" thickBot="1" x14ac:dyDescent="0.6">
      <c r="A2" s="2"/>
    </row>
    <row r="3" spans="1:33" ht="105.3" customHeight="1" x14ac:dyDescent="0.55000000000000004">
      <c r="A3" s="6" t="s">
        <v>8</v>
      </c>
      <c r="B3" s="12" t="s">
        <v>0</v>
      </c>
      <c r="C3" s="12" t="s">
        <v>7</v>
      </c>
      <c r="D3" s="12" t="s">
        <v>14</v>
      </c>
      <c r="E3" s="12" t="s">
        <v>38</v>
      </c>
      <c r="F3" s="12" t="s">
        <v>41</v>
      </c>
      <c r="G3" s="12" t="s">
        <v>15</v>
      </c>
      <c r="H3" s="12" t="s">
        <v>16</v>
      </c>
      <c r="I3" s="12" t="s">
        <v>42</v>
      </c>
      <c r="J3" s="12" t="s">
        <v>17</v>
      </c>
      <c r="K3" s="12" t="s">
        <v>18</v>
      </c>
      <c r="L3" s="12" t="s">
        <v>36</v>
      </c>
      <c r="M3" s="12" t="s">
        <v>19</v>
      </c>
      <c r="N3" s="12" t="s">
        <v>20</v>
      </c>
      <c r="O3" s="12" t="s">
        <v>43</v>
      </c>
      <c r="P3" s="12" t="s">
        <v>21</v>
      </c>
      <c r="Q3" s="12" t="s">
        <v>22</v>
      </c>
      <c r="R3" s="12" t="s">
        <v>23</v>
      </c>
      <c r="S3" s="12" t="s">
        <v>24</v>
      </c>
      <c r="T3" s="12" t="s">
        <v>25</v>
      </c>
      <c r="U3" s="12" t="s">
        <v>37</v>
      </c>
      <c r="V3" s="12" t="s">
        <v>26</v>
      </c>
      <c r="W3" s="12" t="s">
        <v>27</v>
      </c>
      <c r="X3" s="12" t="s">
        <v>28</v>
      </c>
      <c r="Y3" s="12" t="s">
        <v>31</v>
      </c>
      <c r="Z3" s="12" t="s">
        <v>29</v>
      </c>
      <c r="AA3" s="47" t="s">
        <v>44</v>
      </c>
      <c r="AB3" s="48" t="s">
        <v>30</v>
      </c>
      <c r="AC3" s="49" t="s">
        <v>32</v>
      </c>
      <c r="AD3" s="49" t="s">
        <v>33</v>
      </c>
      <c r="AE3" s="49" t="s">
        <v>13</v>
      </c>
      <c r="AF3" s="49" t="s">
        <v>34</v>
      </c>
      <c r="AG3" s="50" t="s">
        <v>35</v>
      </c>
    </row>
    <row r="4" spans="1:33" ht="33.9" customHeight="1" x14ac:dyDescent="0.55000000000000004">
      <c r="A4" s="1" t="s">
        <v>4</v>
      </c>
      <c r="B4" s="16">
        <v>1810</v>
      </c>
      <c r="C4" s="55">
        <v>0.239227</v>
      </c>
      <c r="D4" s="55">
        <v>0.76077300000000003</v>
      </c>
      <c r="E4" s="56">
        <v>0</v>
      </c>
      <c r="F4" s="55">
        <v>4.5856000000000001E-2</v>
      </c>
      <c r="G4" s="55">
        <v>1.3812E-2</v>
      </c>
      <c r="H4" s="55">
        <v>3.2044000000000003E-2</v>
      </c>
      <c r="I4" s="55">
        <v>1.1050000000000001E-3</v>
      </c>
      <c r="J4" s="55">
        <v>5.5199999999999997E-4</v>
      </c>
      <c r="K4" s="55">
        <v>5.5199999999999997E-4</v>
      </c>
      <c r="L4" s="55">
        <v>1.6570000000000001E-3</v>
      </c>
      <c r="M4" s="55">
        <v>5.5199999999999997E-4</v>
      </c>
      <c r="N4" s="55">
        <v>1.1050000000000001E-3</v>
      </c>
      <c r="O4" s="55">
        <v>8.1214999999999996E-2</v>
      </c>
      <c r="P4" s="55">
        <v>2.3757E-2</v>
      </c>
      <c r="Q4" s="55">
        <v>5.7459000000000003E-2</v>
      </c>
      <c r="R4" s="55">
        <v>2.7620000000000001E-3</v>
      </c>
      <c r="S4" s="55">
        <v>1.1050000000000001E-3</v>
      </c>
      <c r="T4" s="55">
        <v>1.6570000000000001E-3</v>
      </c>
      <c r="U4" s="56">
        <v>6.2E-2</v>
      </c>
      <c r="V4" s="56">
        <v>1.7999999999999999E-2</v>
      </c>
      <c r="W4" s="56">
        <v>4.3999999999999997E-2</v>
      </c>
      <c r="X4" s="55">
        <v>0.80497200000000002</v>
      </c>
      <c r="Y4" s="55">
        <v>0.18121499999999999</v>
      </c>
      <c r="Z4" s="55">
        <v>0.62375700000000001</v>
      </c>
      <c r="AA4" s="57">
        <v>5.5199999999999997E-4</v>
      </c>
      <c r="AB4" s="58">
        <v>1.6574999999999999E-2</v>
      </c>
      <c r="AC4" s="55">
        <v>3.3149999999999998E-3</v>
      </c>
      <c r="AD4" s="55">
        <v>1.3259999999999999E-2</v>
      </c>
      <c r="AE4" s="55">
        <v>5.0828999999999999E-2</v>
      </c>
      <c r="AF4" s="55">
        <v>5.5199999999999997E-4</v>
      </c>
      <c r="AG4" s="59">
        <v>5.0276000000000001E-2</v>
      </c>
    </row>
    <row r="5" spans="1:33" ht="33.9" customHeight="1" x14ac:dyDescent="0.55000000000000004">
      <c r="A5" s="1" t="s">
        <v>5</v>
      </c>
      <c r="B5" s="40">
        <f>10/1810</f>
        <v>5.5248618784530384E-3</v>
      </c>
      <c r="C5" s="55">
        <v>0.2</v>
      </c>
      <c r="D5" s="55">
        <v>0.8</v>
      </c>
      <c r="E5" s="56">
        <v>0</v>
      </c>
      <c r="F5" s="55">
        <v>0</v>
      </c>
      <c r="G5" s="55">
        <v>0</v>
      </c>
      <c r="H5" s="55">
        <v>0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55">
        <v>0</v>
      </c>
      <c r="P5" s="55">
        <v>0</v>
      </c>
      <c r="Q5" s="55">
        <v>0</v>
      </c>
      <c r="R5" s="55">
        <v>0</v>
      </c>
      <c r="S5" s="55">
        <v>0</v>
      </c>
      <c r="T5" s="55">
        <v>0</v>
      </c>
      <c r="U5" s="56">
        <v>0</v>
      </c>
      <c r="V5" s="56">
        <v>0</v>
      </c>
      <c r="W5" s="56">
        <v>0</v>
      </c>
      <c r="X5" s="55">
        <v>1</v>
      </c>
      <c r="Y5" s="55">
        <v>0.2</v>
      </c>
      <c r="Z5" s="55">
        <v>0.8</v>
      </c>
      <c r="AA5" s="57">
        <v>0</v>
      </c>
      <c r="AB5" s="58">
        <v>0</v>
      </c>
      <c r="AC5" s="55">
        <v>0</v>
      </c>
      <c r="AD5" s="55">
        <v>0</v>
      </c>
      <c r="AE5" s="55">
        <v>0.1</v>
      </c>
      <c r="AF5" s="55">
        <v>0</v>
      </c>
      <c r="AG5" s="59">
        <v>0.1</v>
      </c>
    </row>
    <row r="6" spans="1:33" ht="33.9" customHeight="1" x14ac:dyDescent="0.55000000000000004">
      <c r="A6" s="1" t="s">
        <v>58</v>
      </c>
      <c r="B6" s="40">
        <f>237/1810</f>
        <v>0.13093922651933701</v>
      </c>
      <c r="C6" s="55">
        <v>9.7045999999999993E-2</v>
      </c>
      <c r="D6" s="55">
        <v>0.90295400000000003</v>
      </c>
      <c r="E6" s="56">
        <v>0</v>
      </c>
      <c r="F6" s="55">
        <v>3.3755E-2</v>
      </c>
      <c r="G6" s="55">
        <v>0</v>
      </c>
      <c r="H6" s="55">
        <v>3.3755E-2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4.2194000000000002E-2</v>
      </c>
      <c r="P6" s="55">
        <v>1.2658000000000001E-2</v>
      </c>
      <c r="Q6" s="55">
        <v>2.9536E-2</v>
      </c>
      <c r="R6" s="55">
        <v>4.2189999999999997E-3</v>
      </c>
      <c r="S6" s="55">
        <v>0</v>
      </c>
      <c r="T6" s="55">
        <v>4.2189999999999997E-3</v>
      </c>
      <c r="U6" s="56">
        <v>4.5999999999999999E-2</v>
      </c>
      <c r="V6" s="56">
        <v>1.2999999999999999E-2</v>
      </c>
      <c r="W6" s="56">
        <v>3.4000000000000002E-2</v>
      </c>
      <c r="X6" s="55">
        <v>0.86919800000000003</v>
      </c>
      <c r="Y6" s="55">
        <v>7.1730000000000002E-2</v>
      </c>
      <c r="Z6" s="55">
        <v>0.79746799999999995</v>
      </c>
      <c r="AA6" s="57">
        <v>4.2189999999999997E-3</v>
      </c>
      <c r="AB6" s="58">
        <v>2.1097000000000001E-2</v>
      </c>
      <c r="AC6" s="55">
        <v>0</v>
      </c>
      <c r="AD6" s="55">
        <v>2.1097000000000001E-2</v>
      </c>
      <c r="AE6" s="55">
        <v>3.7975000000000002E-2</v>
      </c>
      <c r="AF6" s="55">
        <v>0</v>
      </c>
      <c r="AG6" s="59">
        <v>3.7975000000000002E-2</v>
      </c>
    </row>
    <row r="7" spans="1:33" ht="33.9" customHeight="1" x14ac:dyDescent="0.55000000000000004">
      <c r="A7" s="1" t="s">
        <v>6</v>
      </c>
      <c r="B7" s="40">
        <f>167/1810</f>
        <v>9.2265193370165741E-2</v>
      </c>
      <c r="C7" s="55">
        <v>0.30538900000000002</v>
      </c>
      <c r="D7" s="55">
        <v>0.69461099999999998</v>
      </c>
      <c r="E7" s="56">
        <v>0</v>
      </c>
      <c r="F7" s="55">
        <v>5.9880000000000003E-2</v>
      </c>
      <c r="G7" s="55">
        <v>2.9940000000000001E-2</v>
      </c>
      <c r="H7" s="55">
        <v>2.9940000000000001E-2</v>
      </c>
      <c r="I7" s="55">
        <v>0</v>
      </c>
      <c r="J7" s="55">
        <v>0</v>
      </c>
      <c r="K7" s="55">
        <v>0</v>
      </c>
      <c r="L7" s="55">
        <v>1.1976000000000001E-2</v>
      </c>
      <c r="M7" s="55">
        <v>0</v>
      </c>
      <c r="N7" s="55">
        <v>1.1976000000000001E-2</v>
      </c>
      <c r="O7" s="55">
        <v>5.9880000000000003E-2</v>
      </c>
      <c r="P7" s="55">
        <v>2.9940000000000001E-2</v>
      </c>
      <c r="Q7" s="55">
        <v>2.9940000000000001E-2</v>
      </c>
      <c r="R7" s="55">
        <v>0</v>
      </c>
      <c r="S7" s="55">
        <v>0</v>
      </c>
      <c r="T7" s="55">
        <v>0</v>
      </c>
      <c r="U7" s="56">
        <v>0.03</v>
      </c>
      <c r="V7" s="56">
        <v>1.7999999999999999E-2</v>
      </c>
      <c r="W7" s="56">
        <v>1.2E-2</v>
      </c>
      <c r="X7" s="55">
        <v>0.83832300000000004</v>
      </c>
      <c r="Y7" s="55">
        <v>0.227545</v>
      </c>
      <c r="Z7" s="55">
        <v>0.61077800000000004</v>
      </c>
      <c r="AA7" s="57">
        <v>0</v>
      </c>
      <c r="AB7" s="58">
        <v>1.7964000000000001E-2</v>
      </c>
      <c r="AC7" s="55">
        <v>5.9880000000000003E-3</v>
      </c>
      <c r="AD7" s="55">
        <v>1.1976000000000001E-2</v>
      </c>
      <c r="AE7" s="55">
        <v>5.9880000000000003E-2</v>
      </c>
      <c r="AF7" s="55">
        <v>0</v>
      </c>
      <c r="AG7" s="59">
        <v>5.9880000000000003E-2</v>
      </c>
    </row>
    <row r="8" spans="1:33" ht="33.9" customHeight="1" x14ac:dyDescent="0.55000000000000004">
      <c r="A8" s="1" t="s">
        <v>1</v>
      </c>
      <c r="B8" s="40">
        <f>744/1810</f>
        <v>0.41104972375690607</v>
      </c>
      <c r="C8" s="55">
        <v>0.13037599999999999</v>
      </c>
      <c r="D8" s="55">
        <v>0.86962399999999995</v>
      </c>
      <c r="E8" s="56">
        <v>0</v>
      </c>
      <c r="F8" s="55">
        <v>3.6290000000000003E-2</v>
      </c>
      <c r="G8" s="55">
        <v>5.3759999999999997E-3</v>
      </c>
      <c r="H8" s="55">
        <v>3.0914000000000001E-2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9.0053999999999995E-2</v>
      </c>
      <c r="P8" s="55">
        <v>1.8817E-2</v>
      </c>
      <c r="Q8" s="55">
        <v>7.1236999999999995E-2</v>
      </c>
      <c r="R8" s="55">
        <v>5.3759999999999997E-3</v>
      </c>
      <c r="S8" s="55">
        <v>2.6879999999999999E-3</v>
      </c>
      <c r="T8" s="55">
        <v>2.6879999999999999E-3</v>
      </c>
      <c r="U8" s="56">
        <v>6.5000000000000002E-2</v>
      </c>
      <c r="V8" s="56">
        <v>1.0999999999999999E-2</v>
      </c>
      <c r="W8" s="56">
        <v>5.3999999999999999E-2</v>
      </c>
      <c r="X8" s="55">
        <v>0.80376300000000001</v>
      </c>
      <c r="Y8" s="55">
        <v>9.2742000000000005E-2</v>
      </c>
      <c r="Z8" s="55">
        <v>0.71102200000000004</v>
      </c>
      <c r="AA8" s="57">
        <v>0</v>
      </c>
      <c r="AB8" s="58">
        <v>1.8817E-2</v>
      </c>
      <c r="AC8" s="55">
        <v>4.032E-3</v>
      </c>
      <c r="AD8" s="55">
        <v>1.4785E-2</v>
      </c>
      <c r="AE8" s="55">
        <v>6.5860000000000002E-2</v>
      </c>
      <c r="AF8" s="55">
        <v>1.3439999999999999E-3</v>
      </c>
      <c r="AG8" s="59">
        <v>6.4516000000000004E-2</v>
      </c>
    </row>
    <row r="9" spans="1:33" ht="33.9" customHeight="1" x14ac:dyDescent="0.55000000000000004">
      <c r="A9" s="1" t="s">
        <v>2</v>
      </c>
      <c r="B9" s="40">
        <f>567/1810</f>
        <v>0.31325966850828729</v>
      </c>
      <c r="C9" s="55">
        <v>0.417989</v>
      </c>
      <c r="D9" s="55">
        <v>0.58201099999999995</v>
      </c>
      <c r="E9" s="56">
        <v>0</v>
      </c>
      <c r="F9" s="55">
        <v>5.9964999999999997E-2</v>
      </c>
      <c r="G9" s="55">
        <v>2.4691000000000001E-2</v>
      </c>
      <c r="H9" s="55">
        <v>3.5272999999999999E-2</v>
      </c>
      <c r="I9" s="55">
        <v>3.5270000000000002E-3</v>
      </c>
      <c r="J9" s="55">
        <v>1.7639999999999999E-3</v>
      </c>
      <c r="K9" s="55">
        <v>1.7639999999999999E-3</v>
      </c>
      <c r="L9" s="55">
        <v>1.7639999999999999E-3</v>
      </c>
      <c r="M9" s="55">
        <v>1.7639999999999999E-3</v>
      </c>
      <c r="N9" s="55">
        <v>0</v>
      </c>
      <c r="O9" s="55">
        <v>7.5838000000000003E-2</v>
      </c>
      <c r="P9" s="55">
        <v>2.8219000000000001E-2</v>
      </c>
      <c r="Q9" s="55">
        <v>4.7619000000000002E-2</v>
      </c>
      <c r="R9" s="55">
        <v>0</v>
      </c>
      <c r="S9" s="55">
        <v>0</v>
      </c>
      <c r="T9" s="55">
        <v>0</v>
      </c>
      <c r="U9" s="56">
        <v>7.3999999999999996E-2</v>
      </c>
      <c r="V9" s="56">
        <v>0.03</v>
      </c>
      <c r="W9" s="56">
        <v>4.3999999999999997E-2</v>
      </c>
      <c r="X9" s="55">
        <v>0.78483199999999997</v>
      </c>
      <c r="Y9" s="55">
        <v>0.33156999999999998</v>
      </c>
      <c r="Z9" s="55">
        <v>0.45326300000000003</v>
      </c>
      <c r="AA9" s="57">
        <v>0</v>
      </c>
      <c r="AB9" s="58">
        <v>1.4109E-2</v>
      </c>
      <c r="AC9" s="55">
        <v>3.5270000000000002E-3</v>
      </c>
      <c r="AD9" s="55">
        <v>1.0581999999999999E-2</v>
      </c>
      <c r="AE9" s="55">
        <v>4.0564000000000003E-2</v>
      </c>
      <c r="AF9" s="55">
        <v>0</v>
      </c>
      <c r="AG9" s="59">
        <v>4.0564000000000003E-2</v>
      </c>
    </row>
    <row r="10" spans="1:33" ht="33.9" customHeight="1" thickBot="1" x14ac:dyDescent="0.6">
      <c r="A10" s="7" t="s">
        <v>3</v>
      </c>
      <c r="B10" s="41">
        <f>85/1810</f>
        <v>4.6961325966850827E-2</v>
      </c>
      <c r="C10" s="60">
        <v>0.270588</v>
      </c>
      <c r="D10" s="60">
        <v>0.72941199999999995</v>
      </c>
      <c r="E10" s="61">
        <v>0</v>
      </c>
      <c r="F10" s="60">
        <v>4.7058999999999997E-2</v>
      </c>
      <c r="G10" s="60">
        <v>2.3529000000000001E-2</v>
      </c>
      <c r="H10" s="60">
        <v>2.3529000000000001E-2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0.2</v>
      </c>
      <c r="P10" s="60">
        <v>5.8824000000000001E-2</v>
      </c>
      <c r="Q10" s="60">
        <v>0.141176</v>
      </c>
      <c r="R10" s="60">
        <v>0</v>
      </c>
      <c r="S10" s="60">
        <v>0</v>
      </c>
      <c r="T10" s="60">
        <v>0</v>
      </c>
      <c r="U10" s="61">
        <v>7.0999999999999994E-2</v>
      </c>
      <c r="V10" s="61">
        <v>2.4E-2</v>
      </c>
      <c r="W10" s="61">
        <v>4.7E-2</v>
      </c>
      <c r="X10" s="60">
        <v>0.68235299999999999</v>
      </c>
      <c r="Y10" s="60">
        <v>0.16470599999999999</v>
      </c>
      <c r="Z10" s="60">
        <v>0.51764699999999997</v>
      </c>
      <c r="AA10" s="62">
        <v>0</v>
      </c>
      <c r="AB10" s="63">
        <v>0</v>
      </c>
      <c r="AC10" s="60">
        <v>0</v>
      </c>
      <c r="AD10" s="60">
        <v>0</v>
      </c>
      <c r="AE10" s="60">
        <v>0</v>
      </c>
      <c r="AF10" s="60">
        <v>0</v>
      </c>
      <c r="AG10" s="64">
        <v>0</v>
      </c>
    </row>
    <row r="11" spans="1:33" ht="33.9" customHeight="1" x14ac:dyDescent="0.55000000000000004">
      <c r="A11" s="13" t="s">
        <v>40</v>
      </c>
      <c r="B11" s="17">
        <v>35</v>
      </c>
      <c r="C11" s="65">
        <v>0.34300000000000003</v>
      </c>
      <c r="D11" s="65">
        <v>0.65700000000000003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5.7000000000000002E-2</v>
      </c>
      <c r="P11" s="65">
        <v>0</v>
      </c>
      <c r="Q11" s="65">
        <v>5.7000000000000002E-2</v>
      </c>
      <c r="R11" s="65">
        <v>0</v>
      </c>
      <c r="S11" s="65">
        <v>0</v>
      </c>
      <c r="T11" s="65">
        <v>0</v>
      </c>
      <c r="U11" s="65">
        <v>8.5999999999999993E-2</v>
      </c>
      <c r="V11" s="65">
        <v>2.9000000000000001E-2</v>
      </c>
      <c r="W11" s="65">
        <v>5.7000000000000002E-2</v>
      </c>
      <c r="X11" s="65">
        <v>85.7</v>
      </c>
      <c r="Y11" s="65">
        <v>0.314</v>
      </c>
      <c r="Z11" s="65">
        <v>0.54300000000000004</v>
      </c>
      <c r="AA11" s="66">
        <v>0</v>
      </c>
      <c r="AB11" s="67">
        <v>0</v>
      </c>
      <c r="AC11" s="65">
        <v>0</v>
      </c>
      <c r="AD11" s="65">
        <v>0</v>
      </c>
      <c r="AE11" s="65">
        <v>0</v>
      </c>
      <c r="AF11" s="65">
        <v>0</v>
      </c>
      <c r="AG11" s="68">
        <v>0</v>
      </c>
    </row>
    <row r="12" spans="1:33" ht="33.9" customHeight="1" thickBot="1" x14ac:dyDescent="0.6">
      <c r="A12" s="15" t="s">
        <v>39</v>
      </c>
      <c r="B12" s="18">
        <v>52</v>
      </c>
      <c r="C12" s="69">
        <v>0.36499999999999999</v>
      </c>
      <c r="D12" s="69">
        <v>0.63500000000000001</v>
      </c>
      <c r="E12" s="69">
        <v>0</v>
      </c>
      <c r="F12" s="69">
        <v>0.25</v>
      </c>
      <c r="G12" s="69">
        <v>7.6999999999999999E-2</v>
      </c>
      <c r="H12" s="69">
        <v>0.17299999999999999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v>9.6000000000000002E-2</v>
      </c>
      <c r="P12" s="69">
        <v>5.8000000000000003E-2</v>
      </c>
      <c r="Q12" s="69">
        <v>3.7999999999999999E-2</v>
      </c>
      <c r="R12" s="69">
        <v>3.7999999999999999E-2</v>
      </c>
      <c r="S12" s="69">
        <v>1.9E-2</v>
      </c>
      <c r="T12" s="69">
        <v>1.9E-2</v>
      </c>
      <c r="U12" s="69">
        <v>0.23100000000000001</v>
      </c>
      <c r="V12" s="69">
        <v>9.6000000000000002E-2</v>
      </c>
      <c r="W12" s="69">
        <v>0.13500000000000001</v>
      </c>
      <c r="X12" s="69">
        <v>0.38500000000000001</v>
      </c>
      <c r="Y12" s="69">
        <v>0.115</v>
      </c>
      <c r="Z12" s="69">
        <v>0.26900000000000002</v>
      </c>
      <c r="AA12" s="70">
        <v>0</v>
      </c>
      <c r="AB12" s="71">
        <v>0</v>
      </c>
      <c r="AC12" s="69">
        <v>0</v>
      </c>
      <c r="AD12" s="69">
        <v>0</v>
      </c>
      <c r="AE12" s="69">
        <v>5.8000000000000003E-2</v>
      </c>
      <c r="AF12" s="69">
        <v>1.9E-2</v>
      </c>
      <c r="AG12" s="72">
        <v>3.7999999999999999E-2</v>
      </c>
    </row>
    <row r="13" spans="1:33" s="21" customFormat="1" x14ac:dyDescent="0.55000000000000004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3" ht="14.7" thickBot="1" x14ac:dyDescent="0.6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ht="105.3" customHeight="1" x14ac:dyDescent="0.55000000000000004">
      <c r="A15" s="6" t="s">
        <v>9</v>
      </c>
      <c r="B15" s="12" t="s">
        <v>0</v>
      </c>
      <c r="C15" s="12" t="s">
        <v>7</v>
      </c>
      <c r="D15" s="12" t="s">
        <v>14</v>
      </c>
      <c r="E15" s="12" t="s">
        <v>38</v>
      </c>
      <c r="F15" s="12" t="s">
        <v>41</v>
      </c>
      <c r="G15" s="12" t="s">
        <v>15</v>
      </c>
      <c r="H15" s="12" t="s">
        <v>16</v>
      </c>
      <c r="I15" s="12" t="s">
        <v>42</v>
      </c>
      <c r="J15" s="12" t="s">
        <v>17</v>
      </c>
      <c r="K15" s="12" t="s">
        <v>18</v>
      </c>
      <c r="L15" s="12" t="s">
        <v>36</v>
      </c>
      <c r="M15" s="12" t="s">
        <v>19</v>
      </c>
      <c r="N15" s="12" t="s">
        <v>20</v>
      </c>
      <c r="O15" s="12" t="s">
        <v>43</v>
      </c>
      <c r="P15" s="12" t="s">
        <v>21</v>
      </c>
      <c r="Q15" s="12" t="s">
        <v>22</v>
      </c>
      <c r="R15" s="12" t="s">
        <v>23</v>
      </c>
      <c r="S15" s="12" t="s">
        <v>24</v>
      </c>
      <c r="T15" s="12" t="s">
        <v>25</v>
      </c>
      <c r="U15" s="12" t="s">
        <v>37</v>
      </c>
      <c r="V15" s="12" t="s">
        <v>26</v>
      </c>
      <c r="W15" s="12" t="s">
        <v>27</v>
      </c>
      <c r="X15" s="12" t="s">
        <v>28</v>
      </c>
      <c r="Y15" s="12" t="s">
        <v>31</v>
      </c>
      <c r="Z15" s="12" t="s">
        <v>29</v>
      </c>
      <c r="AA15" s="47" t="s">
        <v>44</v>
      </c>
      <c r="AB15" s="48" t="s">
        <v>30</v>
      </c>
      <c r="AC15" s="49" t="s">
        <v>32</v>
      </c>
      <c r="AD15" s="49" t="s">
        <v>33</v>
      </c>
      <c r="AE15" s="49" t="s">
        <v>13</v>
      </c>
      <c r="AF15" s="49" t="s">
        <v>34</v>
      </c>
      <c r="AG15" s="50" t="s">
        <v>35</v>
      </c>
    </row>
    <row r="16" spans="1:33" ht="33.9" customHeight="1" x14ac:dyDescent="0.55000000000000004">
      <c r="A16" s="1" t="s">
        <v>4</v>
      </c>
      <c r="B16" s="16">
        <v>1800</v>
      </c>
      <c r="C16" s="73">
        <v>0.248889</v>
      </c>
      <c r="D16" s="73">
        <v>0.75111099999999997</v>
      </c>
      <c r="E16" s="74">
        <v>0</v>
      </c>
      <c r="F16" s="73">
        <v>4.5555999999999999E-2</v>
      </c>
      <c r="G16" s="73">
        <v>1.3889E-2</v>
      </c>
      <c r="H16" s="73">
        <v>3.1667000000000001E-2</v>
      </c>
      <c r="I16" s="73">
        <v>1.111E-3</v>
      </c>
      <c r="J16" s="73">
        <v>5.5599999999999996E-4</v>
      </c>
      <c r="K16" s="73">
        <v>5.5599999999999996E-4</v>
      </c>
      <c r="L16" s="73">
        <v>1.6670000000000001E-3</v>
      </c>
      <c r="M16" s="73">
        <v>5.5599999999999996E-4</v>
      </c>
      <c r="N16" s="73">
        <v>1.111E-3</v>
      </c>
      <c r="O16" s="73">
        <v>8.0556000000000003E-2</v>
      </c>
      <c r="P16" s="73">
        <v>2.3889000000000001E-2</v>
      </c>
      <c r="Q16" s="73">
        <v>5.6667000000000002E-2</v>
      </c>
      <c r="R16" s="73">
        <v>2.7780000000000001E-3</v>
      </c>
      <c r="S16" s="73">
        <v>1.111E-3</v>
      </c>
      <c r="T16" s="73">
        <v>1.6670000000000001E-3</v>
      </c>
      <c r="U16" s="74">
        <v>6.7000000000000004E-2</v>
      </c>
      <c r="V16" s="74">
        <v>0.02</v>
      </c>
      <c r="W16" s="74">
        <v>4.7E-2</v>
      </c>
      <c r="X16" s="73">
        <v>0.80111100000000002</v>
      </c>
      <c r="Y16" s="73">
        <v>0.189444</v>
      </c>
      <c r="Z16" s="73">
        <v>0.61166699999999996</v>
      </c>
      <c r="AA16" s="75">
        <v>5.5599999999999996E-4</v>
      </c>
      <c r="AB16" s="76">
        <v>1.6111E-2</v>
      </c>
      <c r="AC16" s="73">
        <v>3.8890000000000001E-3</v>
      </c>
      <c r="AD16" s="73">
        <v>1.2222E-2</v>
      </c>
      <c r="AE16" s="73">
        <v>5.1110999999999997E-2</v>
      </c>
      <c r="AF16" s="73">
        <v>5.5599999999999996E-4</v>
      </c>
      <c r="AG16" s="77">
        <v>5.0555999999999997E-2</v>
      </c>
    </row>
    <row r="17" spans="1:33" ht="33.9" customHeight="1" x14ac:dyDescent="0.55000000000000004">
      <c r="A17" s="1" t="s">
        <v>5</v>
      </c>
      <c r="B17" s="56">
        <f>11/1800</f>
        <v>6.1111111111111114E-3</v>
      </c>
      <c r="C17" s="73">
        <v>0.272727</v>
      </c>
      <c r="D17" s="73">
        <v>0.72727299999999995</v>
      </c>
      <c r="E17" s="74">
        <v>0</v>
      </c>
      <c r="F17" s="73">
        <v>9.0909000000000004E-2</v>
      </c>
      <c r="G17" s="73">
        <v>9.0909000000000004E-2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4">
        <v>0</v>
      </c>
      <c r="V17" s="74">
        <v>0</v>
      </c>
      <c r="W17" s="74">
        <v>0</v>
      </c>
      <c r="X17" s="73">
        <v>0.90909099999999998</v>
      </c>
      <c r="Y17" s="73">
        <v>0.18181800000000001</v>
      </c>
      <c r="Z17" s="73">
        <v>0.72727299999999995</v>
      </c>
      <c r="AA17" s="75">
        <v>0</v>
      </c>
      <c r="AB17" s="76">
        <v>0</v>
      </c>
      <c r="AC17" s="73">
        <v>0</v>
      </c>
      <c r="AD17" s="73">
        <v>0</v>
      </c>
      <c r="AE17" s="73">
        <v>9.0909000000000004E-2</v>
      </c>
      <c r="AF17" s="73">
        <v>0</v>
      </c>
      <c r="AG17" s="77">
        <v>9.0909000000000004E-2</v>
      </c>
    </row>
    <row r="18" spans="1:33" ht="33.9" customHeight="1" x14ac:dyDescent="0.55000000000000004">
      <c r="A18" s="1" t="s">
        <v>58</v>
      </c>
      <c r="B18" s="56">
        <f>247/1800</f>
        <v>0.13722222222222222</v>
      </c>
      <c r="C18" s="73">
        <v>9.3117000000000005E-2</v>
      </c>
      <c r="D18" s="73">
        <v>0.90688299999999999</v>
      </c>
      <c r="E18" s="74">
        <v>0</v>
      </c>
      <c r="F18" s="73">
        <v>3.2389000000000001E-2</v>
      </c>
      <c r="G18" s="73">
        <v>0</v>
      </c>
      <c r="H18" s="73">
        <v>3.2389000000000001E-2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4.8583000000000001E-2</v>
      </c>
      <c r="P18" s="73">
        <v>1.2146000000000001E-2</v>
      </c>
      <c r="Q18" s="73">
        <v>3.6436999999999997E-2</v>
      </c>
      <c r="R18" s="73">
        <v>4.0489999999999996E-3</v>
      </c>
      <c r="S18" s="73">
        <v>0</v>
      </c>
      <c r="T18" s="73">
        <v>4.0489999999999996E-3</v>
      </c>
      <c r="U18" s="74">
        <v>5.7000000000000002E-2</v>
      </c>
      <c r="V18" s="74">
        <v>1.7000000000000001E-2</v>
      </c>
      <c r="W18" s="74">
        <v>0.04</v>
      </c>
      <c r="X18" s="73">
        <v>0.85425099999999998</v>
      </c>
      <c r="Y18" s="73">
        <v>6.4777000000000001E-2</v>
      </c>
      <c r="Z18" s="73">
        <v>0.78947400000000001</v>
      </c>
      <c r="AA18" s="75">
        <v>4.0489999999999996E-3</v>
      </c>
      <c r="AB18" s="76">
        <v>1.6194E-2</v>
      </c>
      <c r="AC18" s="73">
        <v>0</v>
      </c>
      <c r="AD18" s="73">
        <v>1.6194E-2</v>
      </c>
      <c r="AE18" s="73">
        <v>4.0486000000000001E-2</v>
      </c>
      <c r="AF18" s="73">
        <v>0</v>
      </c>
      <c r="AG18" s="77">
        <v>4.0486000000000001E-2</v>
      </c>
    </row>
    <row r="19" spans="1:33" ht="33.9" customHeight="1" x14ac:dyDescent="0.55000000000000004">
      <c r="A19" s="1" t="s">
        <v>6</v>
      </c>
      <c r="B19" s="56">
        <f>172/1800</f>
        <v>9.555555555555556E-2</v>
      </c>
      <c r="C19" s="73">
        <v>0.34883700000000001</v>
      </c>
      <c r="D19" s="73">
        <v>0.65116300000000005</v>
      </c>
      <c r="E19" s="74">
        <v>0</v>
      </c>
      <c r="F19" s="73">
        <v>5.2325999999999998E-2</v>
      </c>
      <c r="G19" s="73">
        <v>2.9069999999999999E-2</v>
      </c>
      <c r="H19" s="73">
        <v>2.3255999999999999E-2</v>
      </c>
      <c r="I19" s="73">
        <v>0</v>
      </c>
      <c r="J19" s="73">
        <v>0</v>
      </c>
      <c r="K19" s="73">
        <v>0</v>
      </c>
      <c r="L19" s="73">
        <v>1.1627999999999999E-2</v>
      </c>
      <c r="M19" s="73">
        <v>0</v>
      </c>
      <c r="N19" s="73">
        <v>1.1627999999999999E-2</v>
      </c>
      <c r="O19" s="73">
        <v>5.2325999999999998E-2</v>
      </c>
      <c r="P19" s="73">
        <v>2.9069999999999999E-2</v>
      </c>
      <c r="Q19" s="73">
        <v>2.3255999999999999E-2</v>
      </c>
      <c r="R19" s="73">
        <v>0</v>
      </c>
      <c r="S19" s="73">
        <v>0</v>
      </c>
      <c r="T19" s="73">
        <v>0</v>
      </c>
      <c r="U19" s="74">
        <v>2.9000000000000001E-2</v>
      </c>
      <c r="V19" s="74">
        <v>1.7000000000000001E-2</v>
      </c>
      <c r="W19" s="74">
        <v>1.2E-2</v>
      </c>
      <c r="X19" s="73">
        <v>0.85465100000000005</v>
      </c>
      <c r="Y19" s="73">
        <v>0.273256</v>
      </c>
      <c r="Z19" s="73">
        <v>0.581395</v>
      </c>
      <c r="AA19" s="75">
        <v>0</v>
      </c>
      <c r="AB19" s="76">
        <v>1.1627999999999999E-2</v>
      </c>
      <c r="AC19" s="73">
        <v>0</v>
      </c>
      <c r="AD19" s="73">
        <v>1.1627999999999999E-2</v>
      </c>
      <c r="AE19" s="73">
        <v>5.8139999999999997E-2</v>
      </c>
      <c r="AF19" s="73">
        <v>0</v>
      </c>
      <c r="AG19" s="77">
        <v>5.8139999999999997E-2</v>
      </c>
    </row>
    <row r="20" spans="1:33" ht="33.9" customHeight="1" x14ac:dyDescent="0.55000000000000004">
      <c r="A20" s="1" t="s">
        <v>1</v>
      </c>
      <c r="B20" s="56">
        <f>714/1800</f>
        <v>0.39666666666666667</v>
      </c>
      <c r="C20" s="73">
        <v>0.14285700000000001</v>
      </c>
      <c r="D20" s="73">
        <v>0.85714299999999999</v>
      </c>
      <c r="E20" s="74">
        <v>0</v>
      </c>
      <c r="F20" s="73">
        <v>3.6415000000000003E-2</v>
      </c>
      <c r="G20" s="73">
        <v>5.6020000000000002E-3</v>
      </c>
      <c r="H20" s="73">
        <v>3.0811999999999999E-2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8.4033999999999998E-2</v>
      </c>
      <c r="P20" s="73">
        <v>1.9608E-2</v>
      </c>
      <c r="Q20" s="73">
        <v>6.4425999999999997E-2</v>
      </c>
      <c r="R20" s="73">
        <v>5.6020000000000002E-3</v>
      </c>
      <c r="S20" s="73">
        <v>2.8010000000000001E-3</v>
      </c>
      <c r="T20" s="73">
        <v>2.8010000000000001E-3</v>
      </c>
      <c r="U20" s="74">
        <v>6.7000000000000004E-2</v>
      </c>
      <c r="V20" s="74">
        <v>0.01</v>
      </c>
      <c r="W20" s="74">
        <v>5.7000000000000002E-2</v>
      </c>
      <c r="X20" s="73">
        <v>0.80672299999999997</v>
      </c>
      <c r="Y20" s="73">
        <v>0.105042</v>
      </c>
      <c r="Z20" s="73">
        <v>0.701681</v>
      </c>
      <c r="AA20" s="75">
        <v>0</v>
      </c>
      <c r="AB20" s="76">
        <v>1.8207000000000001E-2</v>
      </c>
      <c r="AC20" s="73">
        <v>4.202E-3</v>
      </c>
      <c r="AD20" s="73">
        <v>1.4005999999999999E-2</v>
      </c>
      <c r="AE20" s="73">
        <v>6.5825999999999996E-2</v>
      </c>
      <c r="AF20" s="73">
        <v>1.4009999999999999E-3</v>
      </c>
      <c r="AG20" s="77">
        <v>6.4425999999999997E-2</v>
      </c>
    </row>
    <row r="21" spans="1:33" ht="33.9" customHeight="1" x14ac:dyDescent="0.55000000000000004">
      <c r="A21" s="1" t="s">
        <v>2</v>
      </c>
      <c r="B21" s="56">
        <f>568/1800</f>
        <v>0.31555555555555553</v>
      </c>
      <c r="C21" s="73">
        <v>0.41725400000000001</v>
      </c>
      <c r="D21" s="73">
        <v>0.58274599999999999</v>
      </c>
      <c r="E21" s="74">
        <v>0</v>
      </c>
      <c r="F21" s="73">
        <v>6.1620000000000001E-2</v>
      </c>
      <c r="G21" s="73">
        <v>2.2887000000000001E-2</v>
      </c>
      <c r="H21" s="73">
        <v>3.8732000000000003E-2</v>
      </c>
      <c r="I21" s="73">
        <v>3.5209999999999998E-3</v>
      </c>
      <c r="J21" s="73">
        <v>1.761E-3</v>
      </c>
      <c r="K21" s="73">
        <v>1.761E-3</v>
      </c>
      <c r="L21" s="73">
        <v>1.761E-3</v>
      </c>
      <c r="M21" s="73">
        <v>1.761E-3</v>
      </c>
      <c r="N21" s="73">
        <v>0</v>
      </c>
      <c r="O21" s="73">
        <v>8.0986000000000002E-2</v>
      </c>
      <c r="P21" s="73">
        <v>2.6408000000000001E-2</v>
      </c>
      <c r="Q21" s="73">
        <v>5.4577000000000001E-2</v>
      </c>
      <c r="R21" s="73">
        <v>0</v>
      </c>
      <c r="S21" s="73">
        <v>0</v>
      </c>
      <c r="T21" s="73">
        <v>0</v>
      </c>
      <c r="U21" s="74">
        <v>8.1000000000000003E-2</v>
      </c>
      <c r="V21" s="74">
        <v>3.3000000000000002E-2</v>
      </c>
      <c r="W21" s="74">
        <v>4.8000000000000001E-2</v>
      </c>
      <c r="X21" s="73">
        <v>0.77112700000000001</v>
      </c>
      <c r="Y21" s="73">
        <v>0.330986</v>
      </c>
      <c r="Z21" s="73">
        <v>0.440141</v>
      </c>
      <c r="AA21" s="75">
        <v>0</v>
      </c>
      <c r="AB21" s="76">
        <v>1.7606E-2</v>
      </c>
      <c r="AC21" s="73">
        <v>7.0419999999999996E-3</v>
      </c>
      <c r="AD21" s="73">
        <v>1.0562999999999999E-2</v>
      </c>
      <c r="AE21" s="73">
        <v>4.2254E-2</v>
      </c>
      <c r="AF21" s="73">
        <v>0</v>
      </c>
      <c r="AG21" s="77">
        <v>4.2254E-2</v>
      </c>
    </row>
    <row r="22" spans="1:33" ht="33.9" customHeight="1" thickBot="1" x14ac:dyDescent="0.6">
      <c r="A22" s="7" t="s">
        <v>3</v>
      </c>
      <c r="B22" s="61">
        <f>88/1800</f>
        <v>4.8888888888888891E-2</v>
      </c>
      <c r="C22" s="78">
        <v>0.26136399999999999</v>
      </c>
      <c r="D22" s="78">
        <v>0.73863599999999996</v>
      </c>
      <c r="E22" s="79">
        <v>0</v>
      </c>
      <c r="F22" s="78">
        <v>3.4091000000000003E-2</v>
      </c>
      <c r="G22" s="78">
        <v>2.2727000000000001E-2</v>
      </c>
      <c r="H22" s="78">
        <v>1.1364000000000001E-2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0.204545</v>
      </c>
      <c r="P22" s="78">
        <v>6.8182000000000006E-2</v>
      </c>
      <c r="Q22" s="78">
        <v>0.13636400000000001</v>
      </c>
      <c r="R22" s="78">
        <v>0</v>
      </c>
      <c r="S22" s="78">
        <v>0</v>
      </c>
      <c r="T22" s="78">
        <v>0</v>
      </c>
      <c r="U22" s="79">
        <v>0.08</v>
      </c>
      <c r="V22" s="79">
        <v>2.3E-2</v>
      </c>
      <c r="W22" s="79">
        <v>5.7000000000000002E-2</v>
      </c>
      <c r="X22" s="78">
        <v>0.68181800000000004</v>
      </c>
      <c r="Y22" s="78">
        <v>0.147727</v>
      </c>
      <c r="Z22" s="78">
        <v>0.53409099999999998</v>
      </c>
      <c r="AA22" s="80">
        <v>0</v>
      </c>
      <c r="AB22" s="81">
        <v>0</v>
      </c>
      <c r="AC22" s="78">
        <v>0</v>
      </c>
      <c r="AD22" s="78">
        <v>0</v>
      </c>
      <c r="AE22" s="78">
        <v>0</v>
      </c>
      <c r="AF22" s="78">
        <v>0</v>
      </c>
      <c r="AG22" s="82">
        <v>0</v>
      </c>
    </row>
    <row r="23" spans="1:33" ht="33.9" customHeight="1" x14ac:dyDescent="0.55000000000000004">
      <c r="A23" s="13" t="s">
        <v>40</v>
      </c>
      <c r="B23" s="17">
        <v>28</v>
      </c>
      <c r="C23" s="83">
        <v>0.214</v>
      </c>
      <c r="D23" s="83">
        <v>0.78600000000000003</v>
      </c>
      <c r="E23" s="83">
        <v>0</v>
      </c>
      <c r="F23" s="83">
        <v>7.0999999999999994E-2</v>
      </c>
      <c r="G23" s="83">
        <v>7.0999999999999994E-2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0.89300000000000002</v>
      </c>
      <c r="Y23" s="83">
        <v>0.14299999999999999</v>
      </c>
      <c r="Z23" s="83">
        <v>0.75</v>
      </c>
      <c r="AA23" s="84">
        <v>0</v>
      </c>
      <c r="AB23" s="85">
        <v>0</v>
      </c>
      <c r="AC23" s="83">
        <v>0</v>
      </c>
      <c r="AD23" s="83">
        <v>0</v>
      </c>
      <c r="AE23" s="83">
        <v>0</v>
      </c>
      <c r="AF23" s="83">
        <v>0</v>
      </c>
      <c r="AG23" s="86">
        <v>0</v>
      </c>
    </row>
    <row r="24" spans="1:33" ht="33.9" customHeight="1" thickBot="1" x14ac:dyDescent="0.6">
      <c r="A24" s="15" t="s">
        <v>39</v>
      </c>
      <c r="B24" s="18">
        <v>70</v>
      </c>
      <c r="C24" s="87">
        <v>0.42899999999999999</v>
      </c>
      <c r="D24" s="87">
        <v>0.57099999999999995</v>
      </c>
      <c r="E24" s="87">
        <v>0</v>
      </c>
      <c r="F24" s="87">
        <v>0.114</v>
      </c>
      <c r="G24" s="87">
        <v>4.2999999999999997E-2</v>
      </c>
      <c r="H24" s="87">
        <v>7.0999999999999994E-2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4.2999999999999997E-2</v>
      </c>
      <c r="P24" s="87">
        <v>2.9000000000000001E-2</v>
      </c>
      <c r="Q24" s="87">
        <v>1.4E-2</v>
      </c>
      <c r="R24" s="87">
        <v>1.4E-2</v>
      </c>
      <c r="S24" s="87">
        <v>0</v>
      </c>
      <c r="T24" s="87">
        <v>1.4E-2</v>
      </c>
      <c r="U24" s="87">
        <v>0.1</v>
      </c>
      <c r="V24" s="87">
        <v>5.7000000000000002E-2</v>
      </c>
      <c r="W24" s="87">
        <v>4.2999999999999997E-2</v>
      </c>
      <c r="X24" s="87">
        <v>0.54300000000000004</v>
      </c>
      <c r="Y24" s="87">
        <v>0.22900000000000001</v>
      </c>
      <c r="Z24" s="87">
        <v>0.314</v>
      </c>
      <c r="AA24" s="88">
        <v>0</v>
      </c>
      <c r="AB24" s="89">
        <v>4.2999999999999997E-2</v>
      </c>
      <c r="AC24" s="87">
        <v>1.4E-2</v>
      </c>
      <c r="AD24" s="87">
        <v>2.9000000000000001E-2</v>
      </c>
      <c r="AE24" s="87">
        <v>5.7000000000000002E-2</v>
      </c>
      <c r="AF24" s="87">
        <v>1.4E-2</v>
      </c>
      <c r="AG24" s="90">
        <v>4.2999999999999997E-2</v>
      </c>
    </row>
    <row r="26" spans="1:33" ht="14.7" thickBot="1" x14ac:dyDescent="0.6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1:33" ht="105.3" customHeight="1" x14ac:dyDescent="0.55000000000000004">
      <c r="A27" s="6" t="s">
        <v>10</v>
      </c>
      <c r="B27" s="12" t="s">
        <v>0</v>
      </c>
      <c r="C27" s="12" t="s">
        <v>7</v>
      </c>
      <c r="D27" s="12" t="s">
        <v>14</v>
      </c>
      <c r="E27" s="12" t="s">
        <v>38</v>
      </c>
      <c r="F27" s="12" t="s">
        <v>41</v>
      </c>
      <c r="G27" s="12" t="s">
        <v>15</v>
      </c>
      <c r="H27" s="12" t="s">
        <v>16</v>
      </c>
      <c r="I27" s="12" t="s">
        <v>42</v>
      </c>
      <c r="J27" s="12" t="s">
        <v>17</v>
      </c>
      <c r="K27" s="12" t="s">
        <v>18</v>
      </c>
      <c r="L27" s="12" t="s">
        <v>36</v>
      </c>
      <c r="M27" s="12" t="s">
        <v>19</v>
      </c>
      <c r="N27" s="12" t="s">
        <v>20</v>
      </c>
      <c r="O27" s="12" t="s">
        <v>43</v>
      </c>
      <c r="P27" s="12" t="s">
        <v>21</v>
      </c>
      <c r="Q27" s="12" t="s">
        <v>22</v>
      </c>
      <c r="R27" s="12" t="s">
        <v>23</v>
      </c>
      <c r="S27" s="12" t="s">
        <v>24</v>
      </c>
      <c r="T27" s="12" t="s">
        <v>25</v>
      </c>
      <c r="U27" s="12" t="s">
        <v>37</v>
      </c>
      <c r="V27" s="12" t="s">
        <v>26</v>
      </c>
      <c r="W27" s="12" t="s">
        <v>27</v>
      </c>
      <c r="X27" s="12" t="s">
        <v>28</v>
      </c>
      <c r="Y27" s="12" t="s">
        <v>31</v>
      </c>
      <c r="Z27" s="12" t="s">
        <v>29</v>
      </c>
      <c r="AA27" s="47" t="s">
        <v>44</v>
      </c>
      <c r="AB27" s="48" t="s">
        <v>30</v>
      </c>
      <c r="AC27" s="49" t="s">
        <v>32</v>
      </c>
      <c r="AD27" s="49" t="s">
        <v>33</v>
      </c>
      <c r="AE27" s="49" t="s">
        <v>13</v>
      </c>
      <c r="AF27" s="49" t="s">
        <v>34</v>
      </c>
      <c r="AG27" s="50" t="s">
        <v>35</v>
      </c>
    </row>
    <row r="28" spans="1:33" ht="33.9" customHeight="1" x14ac:dyDescent="0.55000000000000004">
      <c r="A28" s="1" t="s">
        <v>4</v>
      </c>
      <c r="B28" s="16">
        <v>1802</v>
      </c>
      <c r="C28" s="73">
        <v>0.253052</v>
      </c>
      <c r="D28" s="73">
        <v>0.74694799999999995</v>
      </c>
      <c r="E28" s="74">
        <v>0</v>
      </c>
      <c r="F28" s="73">
        <v>4.7724999999999997E-2</v>
      </c>
      <c r="G28" s="73">
        <v>1.6093E-2</v>
      </c>
      <c r="H28" s="73">
        <v>3.1632E-2</v>
      </c>
      <c r="I28" s="73">
        <v>1.1100000000000001E-3</v>
      </c>
      <c r="J28" s="73">
        <v>5.5500000000000005E-4</v>
      </c>
      <c r="K28" s="73">
        <v>5.5500000000000005E-4</v>
      </c>
      <c r="L28" s="73">
        <v>1.665E-3</v>
      </c>
      <c r="M28" s="73">
        <v>5.5500000000000005E-4</v>
      </c>
      <c r="N28" s="73">
        <v>1.1100000000000001E-3</v>
      </c>
      <c r="O28" s="73">
        <v>8.5460999999999995E-2</v>
      </c>
      <c r="P28" s="73">
        <v>2.4972000000000001E-2</v>
      </c>
      <c r="Q28" s="73">
        <v>6.0488E-2</v>
      </c>
      <c r="R28" s="73">
        <v>3.3300000000000001E-3</v>
      </c>
      <c r="S28" s="73">
        <v>1.665E-3</v>
      </c>
      <c r="T28" s="73">
        <v>1.665E-3</v>
      </c>
      <c r="U28" s="74">
        <v>6.8000000000000005E-2</v>
      </c>
      <c r="V28" s="74">
        <v>2.1000000000000001E-2</v>
      </c>
      <c r="W28" s="74">
        <v>4.8000000000000001E-2</v>
      </c>
      <c r="X28" s="73">
        <v>0.79134300000000002</v>
      </c>
      <c r="Y28" s="73">
        <v>0.18812400000000001</v>
      </c>
      <c r="Z28" s="73">
        <v>0.60321899999999995</v>
      </c>
      <c r="AA28" s="75">
        <v>1.1100000000000001E-3</v>
      </c>
      <c r="AB28" s="76">
        <v>1.6093E-2</v>
      </c>
      <c r="AC28" s="73">
        <v>4.4400000000000004E-3</v>
      </c>
      <c r="AD28" s="73">
        <v>1.1653999999999999E-2</v>
      </c>
      <c r="AE28" s="73">
        <v>5.1054000000000002E-2</v>
      </c>
      <c r="AF28" s="73">
        <v>1.1100000000000001E-3</v>
      </c>
      <c r="AG28" s="77">
        <v>4.9945000000000003E-2</v>
      </c>
    </row>
    <row r="29" spans="1:33" ht="33.9" customHeight="1" x14ac:dyDescent="0.55000000000000004">
      <c r="A29" s="1" t="s">
        <v>5</v>
      </c>
      <c r="B29" s="74">
        <f>12/1802</f>
        <v>6.6592674805771362E-3</v>
      </c>
      <c r="C29" s="73">
        <v>0.5</v>
      </c>
      <c r="D29" s="73">
        <v>0.5</v>
      </c>
      <c r="E29" s="74">
        <v>0</v>
      </c>
      <c r="F29" s="73">
        <v>8.3333000000000004E-2</v>
      </c>
      <c r="G29" s="73">
        <v>8.3333000000000004E-2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8.3333000000000004E-2</v>
      </c>
      <c r="P29" s="73">
        <v>8.3333000000000004E-2</v>
      </c>
      <c r="Q29" s="73">
        <v>0</v>
      </c>
      <c r="R29" s="73">
        <v>0</v>
      </c>
      <c r="S29" s="73">
        <v>0</v>
      </c>
      <c r="T29" s="73">
        <v>0</v>
      </c>
      <c r="U29" s="74">
        <v>0</v>
      </c>
      <c r="V29" s="74">
        <v>0</v>
      </c>
      <c r="W29" s="74">
        <v>0</v>
      </c>
      <c r="X29" s="73">
        <v>0.83333299999999999</v>
      </c>
      <c r="Y29" s="73">
        <v>0.33333299999999999</v>
      </c>
      <c r="Z29" s="73">
        <v>0.5</v>
      </c>
      <c r="AA29" s="75">
        <v>0</v>
      </c>
      <c r="AB29" s="76">
        <v>0</v>
      </c>
      <c r="AC29" s="73">
        <v>0</v>
      </c>
      <c r="AD29" s="73">
        <v>0</v>
      </c>
      <c r="AE29" s="73">
        <v>8.3333000000000004E-2</v>
      </c>
      <c r="AF29" s="73">
        <v>0</v>
      </c>
      <c r="AG29" s="77">
        <v>8.3333000000000004E-2</v>
      </c>
    </row>
    <row r="30" spans="1:33" ht="33.9" customHeight="1" x14ac:dyDescent="0.55000000000000004">
      <c r="A30" s="1" t="s">
        <v>58</v>
      </c>
      <c r="B30" s="74">
        <f>242/1802</f>
        <v>0.13429522752497225</v>
      </c>
      <c r="C30" s="73">
        <v>9.9173999999999998E-2</v>
      </c>
      <c r="D30" s="73">
        <v>0.90082600000000002</v>
      </c>
      <c r="E30" s="74">
        <v>0</v>
      </c>
      <c r="F30" s="73">
        <v>2.8926E-2</v>
      </c>
      <c r="G30" s="73">
        <v>0</v>
      </c>
      <c r="H30" s="73">
        <v>2.8926E-2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5.7851E-2</v>
      </c>
      <c r="P30" s="73">
        <v>1.6528999999999999E-2</v>
      </c>
      <c r="Q30" s="73">
        <v>4.1321999999999998E-2</v>
      </c>
      <c r="R30" s="73">
        <v>4.1320000000000003E-3</v>
      </c>
      <c r="S30" s="73">
        <v>0</v>
      </c>
      <c r="T30" s="73">
        <v>4.1320000000000003E-3</v>
      </c>
      <c r="U30" s="74">
        <v>0.05</v>
      </c>
      <c r="V30" s="74">
        <v>1.2E-2</v>
      </c>
      <c r="W30" s="74">
        <v>3.6999999999999998E-2</v>
      </c>
      <c r="X30" s="73">
        <v>0.85537200000000002</v>
      </c>
      <c r="Y30" s="73">
        <v>7.0248000000000005E-2</v>
      </c>
      <c r="Z30" s="73">
        <v>0.78512400000000004</v>
      </c>
      <c r="AA30" s="75">
        <v>4.1320000000000003E-3</v>
      </c>
      <c r="AB30" s="76">
        <v>1.2397E-2</v>
      </c>
      <c r="AC30" s="73">
        <v>0</v>
      </c>
      <c r="AD30" s="73">
        <v>1.2397E-2</v>
      </c>
      <c r="AE30" s="73">
        <v>4.5455000000000002E-2</v>
      </c>
      <c r="AF30" s="73">
        <v>0</v>
      </c>
      <c r="AG30" s="77">
        <v>4.5455000000000002E-2</v>
      </c>
    </row>
    <row r="31" spans="1:33" ht="33.9" customHeight="1" x14ac:dyDescent="0.55000000000000004">
      <c r="A31" s="1" t="s">
        <v>6</v>
      </c>
      <c r="B31" s="74">
        <f>242/1802</f>
        <v>0.13429522752497225</v>
      </c>
      <c r="C31" s="73">
        <v>0.35359099999999999</v>
      </c>
      <c r="D31" s="73">
        <v>0.64640900000000001</v>
      </c>
      <c r="E31" s="74">
        <v>0</v>
      </c>
      <c r="F31" s="73">
        <v>7.1822999999999998E-2</v>
      </c>
      <c r="G31" s="73">
        <v>4.4199000000000002E-2</v>
      </c>
      <c r="H31" s="73">
        <v>2.7623999999999999E-2</v>
      </c>
      <c r="I31" s="73">
        <v>0</v>
      </c>
      <c r="J31" s="73">
        <v>0</v>
      </c>
      <c r="K31" s="73">
        <v>0</v>
      </c>
      <c r="L31" s="73">
        <v>1.1050000000000001E-2</v>
      </c>
      <c r="M31" s="73">
        <v>0</v>
      </c>
      <c r="N31" s="73">
        <v>1.1050000000000001E-2</v>
      </c>
      <c r="O31" s="73">
        <v>4.9723999999999997E-2</v>
      </c>
      <c r="P31" s="73">
        <v>2.2099000000000001E-2</v>
      </c>
      <c r="Q31" s="73">
        <v>2.7623999999999999E-2</v>
      </c>
      <c r="R31" s="73">
        <v>0</v>
      </c>
      <c r="S31" s="73">
        <v>0</v>
      </c>
      <c r="T31" s="73">
        <v>0</v>
      </c>
      <c r="U31" s="74">
        <v>2.8000000000000001E-2</v>
      </c>
      <c r="V31" s="74">
        <v>1.7000000000000001E-2</v>
      </c>
      <c r="W31" s="74">
        <v>1.0999999999999999E-2</v>
      </c>
      <c r="X31" s="73">
        <v>0.83977900000000005</v>
      </c>
      <c r="Y31" s="73">
        <v>0.27071800000000001</v>
      </c>
      <c r="Z31" s="73">
        <v>0.56906100000000004</v>
      </c>
      <c r="AA31" s="75">
        <v>0</v>
      </c>
      <c r="AB31" s="76">
        <v>1.1050000000000001E-2</v>
      </c>
      <c r="AC31" s="73">
        <v>0</v>
      </c>
      <c r="AD31" s="73">
        <v>1.1050000000000001E-2</v>
      </c>
      <c r="AE31" s="73">
        <v>4.4199000000000002E-2</v>
      </c>
      <c r="AF31" s="73">
        <v>0</v>
      </c>
      <c r="AG31" s="77">
        <v>4.4199000000000002E-2</v>
      </c>
    </row>
    <row r="32" spans="1:33" ht="33.9" customHeight="1" x14ac:dyDescent="0.55000000000000004">
      <c r="A32" s="1" t="s">
        <v>1</v>
      </c>
      <c r="B32" s="74">
        <f>709/1802</f>
        <v>0.39345172031076581</v>
      </c>
      <c r="C32" s="73">
        <v>0.13540199999999999</v>
      </c>
      <c r="D32" s="73">
        <v>0.86459799999999998</v>
      </c>
      <c r="E32" s="74">
        <v>0</v>
      </c>
      <c r="F32" s="73">
        <v>3.3849999999999998E-2</v>
      </c>
      <c r="G32" s="73">
        <v>5.6420000000000003E-3</v>
      </c>
      <c r="H32" s="73">
        <v>2.8209000000000001E-2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9.1677999999999996E-2</v>
      </c>
      <c r="P32" s="73">
        <v>1.8336000000000002E-2</v>
      </c>
      <c r="Q32" s="73">
        <v>7.3343000000000005E-2</v>
      </c>
      <c r="R32" s="73">
        <v>4.2310000000000004E-3</v>
      </c>
      <c r="S32" s="73">
        <v>1.41E-3</v>
      </c>
      <c r="T32" s="73">
        <v>2.8210000000000002E-3</v>
      </c>
      <c r="U32" s="74">
        <v>7.1999999999999995E-2</v>
      </c>
      <c r="V32" s="74">
        <v>0.01</v>
      </c>
      <c r="W32" s="74">
        <v>6.2E-2</v>
      </c>
      <c r="X32" s="73">
        <v>0.79830699999999999</v>
      </c>
      <c r="Y32" s="73">
        <v>0.10014099999999999</v>
      </c>
      <c r="Z32" s="73">
        <v>0.69816599999999995</v>
      </c>
      <c r="AA32" s="75">
        <v>0</v>
      </c>
      <c r="AB32" s="76">
        <v>1.8336000000000002E-2</v>
      </c>
      <c r="AC32" s="73">
        <v>4.2310000000000004E-3</v>
      </c>
      <c r="AD32" s="73">
        <v>1.4104E-2</v>
      </c>
      <c r="AE32" s="73">
        <v>6.2059000000000003E-2</v>
      </c>
      <c r="AF32" s="73">
        <v>1.41E-3</v>
      </c>
      <c r="AG32" s="77">
        <v>6.0649000000000002E-2</v>
      </c>
    </row>
    <row r="33" spans="1:33" ht="33.9" customHeight="1" x14ac:dyDescent="0.55000000000000004">
      <c r="A33" s="1" t="s">
        <v>2</v>
      </c>
      <c r="B33" s="74">
        <f>563/1802</f>
        <v>0.31243063263041065</v>
      </c>
      <c r="C33" s="73">
        <v>0.41563099999999997</v>
      </c>
      <c r="D33" s="73">
        <v>0.58436900000000003</v>
      </c>
      <c r="E33" s="74">
        <v>0</v>
      </c>
      <c r="F33" s="73">
        <v>6.5719E-2</v>
      </c>
      <c r="G33" s="73">
        <v>2.4867E-2</v>
      </c>
      <c r="H33" s="73">
        <v>4.0853E-2</v>
      </c>
      <c r="I33" s="73">
        <v>3.552E-3</v>
      </c>
      <c r="J33" s="73">
        <v>1.776E-3</v>
      </c>
      <c r="K33" s="73">
        <v>1.776E-3</v>
      </c>
      <c r="L33" s="73">
        <v>1.776E-3</v>
      </c>
      <c r="M33" s="73">
        <v>1.776E-3</v>
      </c>
      <c r="N33" s="73">
        <v>0</v>
      </c>
      <c r="O33" s="73">
        <v>8.3481E-2</v>
      </c>
      <c r="P33" s="73">
        <v>3.0195E-2</v>
      </c>
      <c r="Q33" s="73">
        <v>5.3286E-2</v>
      </c>
      <c r="R33" s="73">
        <v>0</v>
      </c>
      <c r="S33" s="73">
        <v>0</v>
      </c>
      <c r="T33" s="73">
        <v>0</v>
      </c>
      <c r="U33" s="74">
        <v>8.5000000000000006E-2</v>
      </c>
      <c r="V33" s="74">
        <v>3.9E-2</v>
      </c>
      <c r="W33" s="74">
        <v>4.5999999999999999E-2</v>
      </c>
      <c r="X33" s="73">
        <v>0.76021300000000003</v>
      </c>
      <c r="Y33" s="73">
        <v>0.31794</v>
      </c>
      <c r="Z33" s="73">
        <v>0.442274</v>
      </c>
      <c r="AA33" s="75">
        <v>0</v>
      </c>
      <c r="AB33" s="76">
        <v>1.9538E-2</v>
      </c>
      <c r="AC33" s="73">
        <v>8.881E-3</v>
      </c>
      <c r="AD33" s="73">
        <v>1.0657E-2</v>
      </c>
      <c r="AE33" s="73">
        <v>4.7957E-2</v>
      </c>
      <c r="AF33" s="73">
        <v>1.776E-3</v>
      </c>
      <c r="AG33" s="77">
        <v>4.6181E-2</v>
      </c>
    </row>
    <row r="34" spans="1:33" ht="33.9" customHeight="1" thickBot="1" x14ac:dyDescent="0.6">
      <c r="A34" s="7" t="s">
        <v>3</v>
      </c>
      <c r="B34" s="79">
        <f>95/1802</f>
        <v>5.2719200887902329E-2</v>
      </c>
      <c r="C34" s="78">
        <v>0.33684199999999997</v>
      </c>
      <c r="D34" s="78">
        <v>0.66315800000000003</v>
      </c>
      <c r="E34" s="79">
        <v>0</v>
      </c>
      <c r="F34" s="78">
        <v>4.2104999999999997E-2</v>
      </c>
      <c r="G34" s="78">
        <v>2.1052999999999999E-2</v>
      </c>
      <c r="H34" s="78">
        <v>2.1052999999999999E-2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0.189474</v>
      </c>
      <c r="P34" s="78">
        <v>6.3158000000000006E-2</v>
      </c>
      <c r="Q34" s="78">
        <v>0.12631600000000001</v>
      </c>
      <c r="R34" s="78">
        <v>2.1052999999999999E-2</v>
      </c>
      <c r="S34" s="78">
        <v>2.1052999999999999E-2</v>
      </c>
      <c r="T34" s="78">
        <v>0</v>
      </c>
      <c r="U34" s="79">
        <v>7.3999999999999996E-2</v>
      </c>
      <c r="V34" s="79">
        <v>2.1000000000000001E-2</v>
      </c>
      <c r="W34" s="79">
        <v>5.2999999999999999E-2</v>
      </c>
      <c r="X34" s="78">
        <v>0.66315800000000003</v>
      </c>
      <c r="Y34" s="78">
        <v>0.2</v>
      </c>
      <c r="Z34" s="78">
        <v>0.46315800000000001</v>
      </c>
      <c r="AA34" s="80">
        <v>1.0526000000000001E-2</v>
      </c>
      <c r="AB34" s="81">
        <v>0</v>
      </c>
      <c r="AC34" s="78">
        <v>0</v>
      </c>
      <c r="AD34" s="78">
        <v>0</v>
      </c>
      <c r="AE34" s="78">
        <v>1.0526000000000001E-2</v>
      </c>
      <c r="AF34" s="78">
        <v>0</v>
      </c>
      <c r="AG34" s="82">
        <v>1.0526000000000001E-2</v>
      </c>
    </row>
    <row r="35" spans="1:33" ht="33.9" customHeight="1" x14ac:dyDescent="0.55000000000000004">
      <c r="A35" s="13" t="s">
        <v>40</v>
      </c>
      <c r="B35" s="17">
        <v>29</v>
      </c>
      <c r="C35" s="83">
        <v>0.24099999999999999</v>
      </c>
      <c r="D35" s="83">
        <v>0.75900000000000001</v>
      </c>
      <c r="E35" s="83">
        <v>0</v>
      </c>
      <c r="F35" s="83">
        <v>6.9000000000000006E-2</v>
      </c>
      <c r="G35" s="83">
        <v>0</v>
      </c>
      <c r="H35" s="83">
        <v>6.9000000000000006E-2</v>
      </c>
      <c r="I35" s="83">
        <v>3.4000000000000002E-2</v>
      </c>
      <c r="J35" s="83">
        <v>3.4000000000000002E-2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3.4000000000000002E-2</v>
      </c>
      <c r="S35" s="83">
        <v>3.4000000000000002E-2</v>
      </c>
      <c r="T35" s="83">
        <v>0</v>
      </c>
      <c r="U35" s="83">
        <v>0.10299999999999999</v>
      </c>
      <c r="V35" s="83">
        <v>3.4000000000000002E-2</v>
      </c>
      <c r="W35" s="83">
        <v>6.9000000000000006E-2</v>
      </c>
      <c r="X35" s="83">
        <v>0.72399999999999998</v>
      </c>
      <c r="Y35" s="83">
        <v>0.10299999999999999</v>
      </c>
      <c r="Z35" s="83">
        <v>0.621</v>
      </c>
      <c r="AA35" s="84">
        <v>3.4000000000000002E-2</v>
      </c>
      <c r="AB35" s="85">
        <v>3.4000000000000002E-2</v>
      </c>
      <c r="AC35" s="83">
        <v>0</v>
      </c>
      <c r="AD35" s="83">
        <v>3.4000000000000002E-2</v>
      </c>
      <c r="AE35" s="83">
        <v>0</v>
      </c>
      <c r="AF35" s="83">
        <v>0</v>
      </c>
      <c r="AG35" s="86">
        <v>0</v>
      </c>
    </row>
    <row r="36" spans="1:33" ht="33.9" customHeight="1" thickBot="1" x14ac:dyDescent="0.6">
      <c r="A36" s="15" t="s">
        <v>39</v>
      </c>
      <c r="B36" s="18">
        <v>73</v>
      </c>
      <c r="C36" s="91">
        <v>0.35599999999999998</v>
      </c>
      <c r="D36" s="91">
        <v>0.61599999999999999</v>
      </c>
      <c r="E36" s="91">
        <v>2.7E-2</v>
      </c>
      <c r="F36" s="91">
        <v>0.17799999999999999</v>
      </c>
      <c r="G36" s="91">
        <v>5.5E-2</v>
      </c>
      <c r="H36" s="91">
        <v>0.123</v>
      </c>
      <c r="I36" s="91">
        <v>0</v>
      </c>
      <c r="J36" s="91">
        <v>0</v>
      </c>
      <c r="K36" s="91">
        <v>0</v>
      </c>
      <c r="L36" s="91">
        <v>1.4E-2</v>
      </c>
      <c r="M36" s="91">
        <v>1.4E-2</v>
      </c>
      <c r="N36" s="91">
        <v>0</v>
      </c>
      <c r="O36" s="91">
        <v>0.16400000000000001</v>
      </c>
      <c r="P36" s="91">
        <v>5.5E-2</v>
      </c>
      <c r="Q36" s="91">
        <v>0.11</v>
      </c>
      <c r="R36" s="91">
        <v>1.4E-2</v>
      </c>
      <c r="S36" s="91">
        <v>1.4E-2</v>
      </c>
      <c r="T36" s="91">
        <v>0</v>
      </c>
      <c r="U36" s="91">
        <v>0.13700000000000001</v>
      </c>
      <c r="V36" s="91">
        <v>2.7E-2</v>
      </c>
      <c r="W36" s="91">
        <v>0.11</v>
      </c>
      <c r="X36" s="91">
        <v>0.35599999999999998</v>
      </c>
      <c r="Y36" s="91">
        <v>0.13700000000000001</v>
      </c>
      <c r="Z36" s="91">
        <v>0.219</v>
      </c>
      <c r="AA36" s="92">
        <v>1.4E-2</v>
      </c>
      <c r="AB36" s="93">
        <v>4.1000000000000002E-2</v>
      </c>
      <c r="AC36" s="91">
        <v>2.7E-2</v>
      </c>
      <c r="AD36" s="91">
        <v>1.4E-2</v>
      </c>
      <c r="AE36" s="91">
        <v>8.2000000000000003E-2</v>
      </c>
      <c r="AF36" s="91">
        <v>1.4E-2</v>
      </c>
      <c r="AG36" s="94">
        <v>6.8000000000000005E-2</v>
      </c>
    </row>
    <row r="38" spans="1:33" ht="14.7" thickBot="1" x14ac:dyDescent="0.6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</row>
    <row r="39" spans="1:33" ht="105.3" customHeight="1" x14ac:dyDescent="0.55000000000000004">
      <c r="A39" s="6" t="s">
        <v>11</v>
      </c>
      <c r="B39" s="12" t="s">
        <v>0</v>
      </c>
      <c r="C39" s="12" t="s">
        <v>7</v>
      </c>
      <c r="D39" s="12" t="s">
        <v>14</v>
      </c>
      <c r="E39" s="12" t="s">
        <v>38</v>
      </c>
      <c r="F39" s="12" t="s">
        <v>41</v>
      </c>
      <c r="G39" s="12" t="s">
        <v>15</v>
      </c>
      <c r="H39" s="12" t="s">
        <v>16</v>
      </c>
      <c r="I39" s="12" t="s">
        <v>42</v>
      </c>
      <c r="J39" s="12" t="s">
        <v>17</v>
      </c>
      <c r="K39" s="12" t="s">
        <v>18</v>
      </c>
      <c r="L39" s="12" t="s">
        <v>36</v>
      </c>
      <c r="M39" s="12" t="s">
        <v>19</v>
      </c>
      <c r="N39" s="12" t="s">
        <v>20</v>
      </c>
      <c r="O39" s="12" t="s">
        <v>43</v>
      </c>
      <c r="P39" s="12" t="s">
        <v>21</v>
      </c>
      <c r="Q39" s="12" t="s">
        <v>22</v>
      </c>
      <c r="R39" s="12" t="s">
        <v>23</v>
      </c>
      <c r="S39" s="12" t="s">
        <v>24</v>
      </c>
      <c r="T39" s="12" t="s">
        <v>25</v>
      </c>
      <c r="U39" s="12" t="s">
        <v>37</v>
      </c>
      <c r="V39" s="12" t="s">
        <v>26</v>
      </c>
      <c r="W39" s="12" t="s">
        <v>27</v>
      </c>
      <c r="X39" s="12" t="s">
        <v>28</v>
      </c>
      <c r="Y39" s="12" t="s">
        <v>31</v>
      </c>
      <c r="Z39" s="12" t="s">
        <v>29</v>
      </c>
      <c r="AA39" s="47" t="s">
        <v>44</v>
      </c>
      <c r="AB39" s="48" t="s">
        <v>30</v>
      </c>
      <c r="AC39" s="49" t="s">
        <v>32</v>
      </c>
      <c r="AD39" s="49" t="s">
        <v>33</v>
      </c>
      <c r="AE39" s="49" t="s">
        <v>13</v>
      </c>
      <c r="AF39" s="49" t="s">
        <v>34</v>
      </c>
      <c r="AG39" s="50" t="s">
        <v>35</v>
      </c>
    </row>
    <row r="40" spans="1:33" ht="33.9" customHeight="1" x14ac:dyDescent="0.55000000000000004">
      <c r="A40" s="1" t="s">
        <v>4</v>
      </c>
      <c r="B40" s="16">
        <v>1829</v>
      </c>
      <c r="C40" s="73">
        <v>0.25150400000000001</v>
      </c>
      <c r="D40" s="73">
        <v>0.74849600000000005</v>
      </c>
      <c r="E40" s="74">
        <v>0</v>
      </c>
      <c r="F40" s="73">
        <v>5.0300999999999998E-2</v>
      </c>
      <c r="G40" s="73">
        <v>1.5855999999999999E-2</v>
      </c>
      <c r="H40" s="73">
        <v>3.4445000000000003E-2</v>
      </c>
      <c r="I40" s="73">
        <v>1.64E-3</v>
      </c>
      <c r="J40" s="73">
        <v>5.4699999999999996E-4</v>
      </c>
      <c r="K40" s="73">
        <v>1.093E-3</v>
      </c>
      <c r="L40" s="73">
        <v>1.093E-3</v>
      </c>
      <c r="M40" s="73">
        <v>5.4699999999999996E-4</v>
      </c>
      <c r="N40" s="73">
        <v>5.4699999999999996E-4</v>
      </c>
      <c r="O40" s="73">
        <v>8.7479000000000001E-2</v>
      </c>
      <c r="P40" s="73">
        <v>2.6244E-2</v>
      </c>
      <c r="Q40" s="73">
        <v>6.1235999999999999E-2</v>
      </c>
      <c r="R40" s="73">
        <v>3.8270000000000001E-3</v>
      </c>
      <c r="S40" s="73">
        <v>2.1870000000000001E-3</v>
      </c>
      <c r="T40" s="73">
        <v>1.64E-3</v>
      </c>
      <c r="U40" s="74">
        <v>6.8000000000000005E-2</v>
      </c>
      <c r="V40" s="74">
        <v>2.1000000000000001E-2</v>
      </c>
      <c r="W40" s="74">
        <v>4.8000000000000001E-2</v>
      </c>
      <c r="X40" s="73">
        <v>0.78567500000000001</v>
      </c>
      <c r="Y40" s="73">
        <v>0.184254</v>
      </c>
      <c r="Z40" s="73">
        <v>0.60142200000000001</v>
      </c>
      <c r="AA40" s="75">
        <v>1.64E-3</v>
      </c>
      <c r="AB40" s="76">
        <v>1.6948999999999999E-2</v>
      </c>
      <c r="AC40" s="73">
        <v>4.921E-3</v>
      </c>
      <c r="AD40" s="73">
        <v>1.2028E-2</v>
      </c>
      <c r="AE40" s="73">
        <v>5.0300999999999998E-2</v>
      </c>
      <c r="AF40" s="73">
        <v>1.64E-3</v>
      </c>
      <c r="AG40" s="77">
        <v>4.8660000000000002E-2</v>
      </c>
    </row>
    <row r="41" spans="1:33" ht="33.9" customHeight="1" x14ac:dyDescent="0.55000000000000004">
      <c r="A41" s="1" t="s">
        <v>5</v>
      </c>
      <c r="B41" s="74">
        <f>12/1829</f>
        <v>6.5609622744669215E-3</v>
      </c>
      <c r="C41" s="73">
        <v>0.58333299999999999</v>
      </c>
      <c r="D41" s="73">
        <v>0.41666700000000001</v>
      </c>
      <c r="E41" s="74">
        <v>0</v>
      </c>
      <c r="F41" s="73">
        <v>8.3333000000000004E-2</v>
      </c>
      <c r="G41" s="73">
        <v>8.3333000000000004E-2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8.3333000000000004E-2</v>
      </c>
      <c r="P41" s="73">
        <v>8.3333000000000004E-2</v>
      </c>
      <c r="Q41" s="73">
        <v>0</v>
      </c>
      <c r="R41" s="73">
        <v>0</v>
      </c>
      <c r="S41" s="73">
        <v>0</v>
      </c>
      <c r="T41" s="73">
        <v>0</v>
      </c>
      <c r="U41" s="74">
        <v>0</v>
      </c>
      <c r="V41" s="74">
        <v>0</v>
      </c>
      <c r="W41" s="74">
        <v>0</v>
      </c>
      <c r="X41" s="73">
        <v>0.83333299999999999</v>
      </c>
      <c r="Y41" s="73">
        <v>0.41666700000000001</v>
      </c>
      <c r="Z41" s="73">
        <v>0.41666700000000001</v>
      </c>
      <c r="AA41" s="75">
        <v>0</v>
      </c>
      <c r="AB41" s="76">
        <v>0</v>
      </c>
      <c r="AC41" s="73">
        <v>0</v>
      </c>
      <c r="AD41" s="73">
        <v>0</v>
      </c>
      <c r="AE41" s="73">
        <v>0.16666700000000001</v>
      </c>
      <c r="AF41" s="73">
        <v>8.3333000000000004E-2</v>
      </c>
      <c r="AG41" s="77">
        <v>8.3333000000000004E-2</v>
      </c>
    </row>
    <row r="42" spans="1:33" ht="33.9" customHeight="1" x14ac:dyDescent="0.55000000000000004">
      <c r="A42" s="1" t="s">
        <v>58</v>
      </c>
      <c r="B42" s="74">
        <f>247/1829</f>
        <v>0.13504647348277748</v>
      </c>
      <c r="C42" s="73">
        <v>0.11336</v>
      </c>
      <c r="D42" s="73">
        <v>0.88663999999999998</v>
      </c>
      <c r="E42" s="74">
        <v>0</v>
      </c>
      <c r="F42" s="73">
        <v>3.2389000000000001E-2</v>
      </c>
      <c r="G42" s="73">
        <v>0</v>
      </c>
      <c r="H42" s="73">
        <v>3.2389000000000001E-2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6.0728999999999998E-2</v>
      </c>
      <c r="P42" s="73">
        <v>1.6194E-2</v>
      </c>
      <c r="Q42" s="73">
        <v>4.4533999999999997E-2</v>
      </c>
      <c r="R42" s="73">
        <v>4.0489999999999996E-3</v>
      </c>
      <c r="S42" s="73">
        <v>0</v>
      </c>
      <c r="T42" s="73">
        <v>4.0489999999999996E-3</v>
      </c>
      <c r="U42" s="74">
        <v>0.04</v>
      </c>
      <c r="V42" s="74">
        <v>1.2E-2</v>
      </c>
      <c r="W42" s="74">
        <v>2.8000000000000001E-2</v>
      </c>
      <c r="X42" s="73">
        <v>0.85829999999999995</v>
      </c>
      <c r="Y42" s="73">
        <v>8.5019999999999998E-2</v>
      </c>
      <c r="Z42" s="73">
        <v>0.77327900000000005</v>
      </c>
      <c r="AA42" s="75">
        <v>4.0489999999999996E-3</v>
      </c>
      <c r="AB42" s="76">
        <v>8.097E-3</v>
      </c>
      <c r="AC42" s="73">
        <v>0</v>
      </c>
      <c r="AD42" s="73">
        <v>8.097E-3</v>
      </c>
      <c r="AE42" s="73">
        <v>4.4533999999999997E-2</v>
      </c>
      <c r="AF42" s="73">
        <v>0</v>
      </c>
      <c r="AG42" s="77">
        <v>4.4533999999999997E-2</v>
      </c>
    </row>
    <row r="43" spans="1:33" ht="33.9" customHeight="1" x14ac:dyDescent="0.55000000000000004">
      <c r="A43" s="1" t="s">
        <v>6</v>
      </c>
      <c r="B43" s="74">
        <f>184/1829</f>
        <v>0.10060142154182614</v>
      </c>
      <c r="C43" s="73">
        <v>0.35326099999999999</v>
      </c>
      <c r="D43" s="73">
        <v>0.64673899999999995</v>
      </c>
      <c r="E43" s="74">
        <v>0</v>
      </c>
      <c r="F43" s="73">
        <v>6.5216999999999997E-2</v>
      </c>
      <c r="G43" s="73">
        <v>3.8043E-2</v>
      </c>
      <c r="H43" s="73">
        <v>2.7174E-2</v>
      </c>
      <c r="I43" s="73">
        <v>5.4349999999999997E-3</v>
      </c>
      <c r="J43" s="73">
        <v>0</v>
      </c>
      <c r="K43" s="73">
        <v>5.4349999999999997E-3</v>
      </c>
      <c r="L43" s="73">
        <v>5.4349999999999997E-3</v>
      </c>
      <c r="M43" s="73">
        <v>0</v>
      </c>
      <c r="N43" s="73">
        <v>5.4349999999999997E-3</v>
      </c>
      <c r="O43" s="73">
        <v>5.4348E-2</v>
      </c>
      <c r="P43" s="73">
        <v>2.1739000000000001E-2</v>
      </c>
      <c r="Q43" s="73">
        <v>3.2608999999999999E-2</v>
      </c>
      <c r="R43" s="73">
        <v>0</v>
      </c>
      <c r="S43" s="73">
        <v>0</v>
      </c>
      <c r="T43" s="73">
        <v>0</v>
      </c>
      <c r="U43" s="74">
        <v>3.3000000000000002E-2</v>
      </c>
      <c r="V43" s="74">
        <v>1.0999999999999999E-2</v>
      </c>
      <c r="W43" s="74">
        <v>2.1999999999999999E-2</v>
      </c>
      <c r="X43" s="73">
        <v>0.83695699999999995</v>
      </c>
      <c r="Y43" s="73">
        <v>0.282609</v>
      </c>
      <c r="Z43" s="73">
        <v>0.55434799999999995</v>
      </c>
      <c r="AA43" s="75">
        <v>0</v>
      </c>
      <c r="AB43" s="76">
        <v>5.4349999999999997E-3</v>
      </c>
      <c r="AC43" s="73">
        <v>0</v>
      </c>
      <c r="AD43" s="73">
        <v>5.4349999999999997E-3</v>
      </c>
      <c r="AE43" s="73">
        <v>4.8912999999999998E-2</v>
      </c>
      <c r="AF43" s="73">
        <v>0</v>
      </c>
      <c r="AG43" s="77">
        <v>4.8912999999999998E-2</v>
      </c>
    </row>
    <row r="44" spans="1:33" ht="33.9" customHeight="1" x14ac:dyDescent="0.55000000000000004">
      <c r="A44" s="1" t="s">
        <v>1</v>
      </c>
      <c r="B44" s="74">
        <f>728/1829</f>
        <v>0.39803171131765991</v>
      </c>
      <c r="C44" s="73">
        <v>0.123626</v>
      </c>
      <c r="D44" s="73">
        <v>0.87637399999999999</v>
      </c>
      <c r="E44" s="74">
        <v>0</v>
      </c>
      <c r="F44" s="73">
        <v>3.8462000000000003E-2</v>
      </c>
      <c r="G44" s="73">
        <v>5.4949999999999999E-3</v>
      </c>
      <c r="H44" s="73">
        <v>3.2967000000000003E-2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0.100275</v>
      </c>
      <c r="P44" s="73">
        <v>2.1978000000000001E-2</v>
      </c>
      <c r="Q44" s="73">
        <v>7.8297000000000005E-2</v>
      </c>
      <c r="R44" s="73">
        <v>1.374E-3</v>
      </c>
      <c r="S44" s="73">
        <v>0</v>
      </c>
      <c r="T44" s="73">
        <v>1.374E-3</v>
      </c>
      <c r="U44" s="74">
        <v>6.7000000000000004E-2</v>
      </c>
      <c r="V44" s="74">
        <v>5.0000000000000001E-3</v>
      </c>
      <c r="W44" s="74">
        <v>6.2E-2</v>
      </c>
      <c r="X44" s="73">
        <v>0.79120900000000005</v>
      </c>
      <c r="Y44" s="73">
        <v>8.9286000000000004E-2</v>
      </c>
      <c r="Z44" s="73">
        <v>0.70192299999999996</v>
      </c>
      <c r="AA44" s="75">
        <v>1.374E-3</v>
      </c>
      <c r="AB44" s="76">
        <v>1.7857000000000001E-2</v>
      </c>
      <c r="AC44" s="73">
        <v>2.7469999999999999E-3</v>
      </c>
      <c r="AD44" s="73">
        <v>1.511E-2</v>
      </c>
      <c r="AE44" s="73">
        <v>5.2198000000000001E-2</v>
      </c>
      <c r="AF44" s="73">
        <v>0</v>
      </c>
      <c r="AG44" s="77">
        <v>5.2198000000000001E-2</v>
      </c>
    </row>
    <row r="45" spans="1:33" ht="33.9" customHeight="1" x14ac:dyDescent="0.55000000000000004">
      <c r="A45" s="1" t="s">
        <v>2</v>
      </c>
      <c r="B45" s="74">
        <f>563/1829</f>
        <v>0.30781848004373974</v>
      </c>
      <c r="C45" s="73">
        <v>0.42095900000000003</v>
      </c>
      <c r="D45" s="73">
        <v>0.57904100000000003</v>
      </c>
      <c r="E45" s="74">
        <v>0</v>
      </c>
      <c r="F45" s="73">
        <v>6.9272E-2</v>
      </c>
      <c r="G45" s="73">
        <v>2.6643E-2</v>
      </c>
      <c r="H45" s="73">
        <v>4.2629E-2</v>
      </c>
      <c r="I45" s="73">
        <v>3.552E-3</v>
      </c>
      <c r="J45" s="73">
        <v>1.776E-3</v>
      </c>
      <c r="K45" s="73">
        <v>1.776E-3</v>
      </c>
      <c r="L45" s="73">
        <v>1.776E-3</v>
      </c>
      <c r="M45" s="73">
        <v>1.776E-3</v>
      </c>
      <c r="N45" s="73">
        <v>0</v>
      </c>
      <c r="O45" s="73">
        <v>7.9929E-2</v>
      </c>
      <c r="P45" s="73">
        <v>3.1972E-2</v>
      </c>
      <c r="Q45" s="73">
        <v>4.7957E-2</v>
      </c>
      <c r="R45" s="73">
        <v>5.3290000000000004E-3</v>
      </c>
      <c r="S45" s="73">
        <v>3.552E-3</v>
      </c>
      <c r="T45" s="73">
        <v>1.776E-3</v>
      </c>
      <c r="U45" s="74">
        <v>9.1999999999999998E-2</v>
      </c>
      <c r="V45" s="74">
        <v>4.3999999999999997E-2</v>
      </c>
      <c r="W45" s="74">
        <v>4.8000000000000001E-2</v>
      </c>
      <c r="X45" s="73">
        <v>0.74778</v>
      </c>
      <c r="Y45" s="73">
        <v>0.31083499999999997</v>
      </c>
      <c r="Z45" s="73">
        <v>0.43694499999999997</v>
      </c>
      <c r="AA45" s="75">
        <v>0</v>
      </c>
      <c r="AB45" s="76">
        <v>2.3091E-2</v>
      </c>
      <c r="AC45" s="73">
        <v>1.0657E-2</v>
      </c>
      <c r="AD45" s="73">
        <v>1.2433E-2</v>
      </c>
      <c r="AE45" s="73">
        <v>5.5062E-2</v>
      </c>
      <c r="AF45" s="73">
        <v>3.552E-3</v>
      </c>
      <c r="AG45" s="77">
        <v>5.151E-2</v>
      </c>
    </row>
    <row r="46" spans="1:33" ht="33.9" customHeight="1" thickBot="1" x14ac:dyDescent="0.6">
      <c r="A46" s="7" t="s">
        <v>3</v>
      </c>
      <c r="B46" s="79">
        <f>95/1829</f>
        <v>5.1940951339529799E-2</v>
      </c>
      <c r="C46" s="78">
        <v>0.34736800000000001</v>
      </c>
      <c r="D46" s="78">
        <v>0.65263199999999999</v>
      </c>
      <c r="E46" s="79">
        <v>0</v>
      </c>
      <c r="F46" s="78">
        <v>4.2104999999999997E-2</v>
      </c>
      <c r="G46" s="78">
        <v>2.1052999999999999E-2</v>
      </c>
      <c r="H46" s="78">
        <v>2.1052999999999999E-2</v>
      </c>
      <c r="I46" s="78">
        <v>0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0.16842099999999999</v>
      </c>
      <c r="P46" s="78">
        <v>5.2631999999999998E-2</v>
      </c>
      <c r="Q46" s="78">
        <v>0.115789</v>
      </c>
      <c r="R46" s="78">
        <v>2.1052999999999999E-2</v>
      </c>
      <c r="S46" s="78">
        <v>2.1052999999999999E-2</v>
      </c>
      <c r="T46" s="78">
        <v>0</v>
      </c>
      <c r="U46" s="79">
        <v>8.4000000000000005E-2</v>
      </c>
      <c r="V46" s="79">
        <v>4.2000000000000003E-2</v>
      </c>
      <c r="W46" s="79">
        <v>4.2000000000000003E-2</v>
      </c>
      <c r="X46" s="78">
        <v>0.67368399999999995</v>
      </c>
      <c r="Y46" s="78">
        <v>0.2</v>
      </c>
      <c r="Z46" s="78">
        <v>0.47368399999999999</v>
      </c>
      <c r="AA46" s="80">
        <v>1.0526000000000001E-2</v>
      </c>
      <c r="AB46" s="81">
        <v>2.1052999999999999E-2</v>
      </c>
      <c r="AC46" s="78">
        <v>1.0526000000000001E-2</v>
      </c>
      <c r="AD46" s="78">
        <v>1.0526000000000001E-2</v>
      </c>
      <c r="AE46" s="78">
        <v>1.0526000000000001E-2</v>
      </c>
      <c r="AF46" s="78">
        <v>0</v>
      </c>
      <c r="AG46" s="82">
        <v>1.0526000000000001E-2</v>
      </c>
    </row>
    <row r="47" spans="1:33" ht="33.9" customHeight="1" x14ac:dyDescent="0.55000000000000004">
      <c r="A47" s="13" t="s">
        <v>40</v>
      </c>
      <c r="B47" s="17">
        <v>26</v>
      </c>
      <c r="C47" s="83">
        <v>0.192</v>
      </c>
      <c r="D47" s="83">
        <v>0.80800000000000005</v>
      </c>
      <c r="E47" s="83">
        <v>0</v>
      </c>
      <c r="F47" s="83">
        <v>7.6999999999999999E-2</v>
      </c>
      <c r="G47" s="83">
        <v>0</v>
      </c>
      <c r="H47" s="83">
        <v>7.6999999999999999E-2</v>
      </c>
      <c r="I47" s="83">
        <v>0</v>
      </c>
      <c r="J47" s="83">
        <v>0</v>
      </c>
      <c r="K47" s="83">
        <v>0</v>
      </c>
      <c r="L47" s="83">
        <v>0</v>
      </c>
      <c r="M47" s="83">
        <v>0</v>
      </c>
      <c r="N47" s="83">
        <v>0</v>
      </c>
      <c r="O47" s="83">
        <v>3.7999999999999999E-2</v>
      </c>
      <c r="P47" s="83">
        <v>0</v>
      </c>
      <c r="Q47" s="83">
        <v>3.7999999999999999E-2</v>
      </c>
      <c r="R47" s="83">
        <v>3.7999999999999999E-2</v>
      </c>
      <c r="S47" s="83">
        <v>0</v>
      </c>
      <c r="T47" s="83">
        <v>3.7999999999999999E-2</v>
      </c>
      <c r="U47" s="83">
        <v>3.7999999999999999E-2</v>
      </c>
      <c r="V47" s="83">
        <v>0</v>
      </c>
      <c r="W47" s="83">
        <v>3.7999999999999999E-2</v>
      </c>
      <c r="X47" s="83">
        <v>0.80800000000000005</v>
      </c>
      <c r="Y47" s="83">
        <v>0.192</v>
      </c>
      <c r="Z47" s="83">
        <v>0.61499999999999999</v>
      </c>
      <c r="AA47" s="84">
        <v>0</v>
      </c>
      <c r="AB47" s="85">
        <v>0</v>
      </c>
      <c r="AC47" s="83">
        <v>0</v>
      </c>
      <c r="AD47" s="83">
        <v>0</v>
      </c>
      <c r="AE47" s="83">
        <v>0</v>
      </c>
      <c r="AF47" s="83">
        <v>0</v>
      </c>
      <c r="AG47" s="86">
        <v>0</v>
      </c>
    </row>
    <row r="48" spans="1:33" ht="33.9" customHeight="1" thickBot="1" x14ac:dyDescent="0.6">
      <c r="A48" s="15" t="s">
        <v>39</v>
      </c>
      <c r="B48" s="18">
        <v>54</v>
      </c>
      <c r="C48" s="91">
        <v>0.37</v>
      </c>
      <c r="D48" s="91">
        <v>0.63</v>
      </c>
      <c r="E48" s="91">
        <v>0</v>
      </c>
      <c r="F48" s="91">
        <v>0.13</v>
      </c>
      <c r="G48" s="91">
        <v>5.6000000000000001E-2</v>
      </c>
      <c r="H48" s="91">
        <v>7.3999999999999996E-2</v>
      </c>
      <c r="I48" s="91">
        <v>0</v>
      </c>
      <c r="J48" s="91">
        <v>0</v>
      </c>
      <c r="K48" s="91">
        <v>0</v>
      </c>
      <c r="L48" s="91">
        <v>0</v>
      </c>
      <c r="M48" s="91">
        <v>0</v>
      </c>
      <c r="N48" s="91">
        <v>0</v>
      </c>
      <c r="O48" s="91">
        <v>0.14799999999999999</v>
      </c>
      <c r="P48" s="91">
        <v>3.6999999999999998E-2</v>
      </c>
      <c r="Q48" s="91">
        <v>0.111</v>
      </c>
      <c r="R48" s="91">
        <v>1.9E-2</v>
      </c>
      <c r="S48" s="91">
        <v>0</v>
      </c>
      <c r="T48" s="91">
        <v>0.11899999999999999</v>
      </c>
      <c r="U48" s="91">
        <v>0.20399999999999999</v>
      </c>
      <c r="V48" s="91">
        <v>3.6999999999999998E-2</v>
      </c>
      <c r="W48" s="91">
        <v>0.16700000000000001</v>
      </c>
      <c r="X48" s="91">
        <v>0.29599999999999999</v>
      </c>
      <c r="Y48" s="91">
        <v>0.16700000000000001</v>
      </c>
      <c r="Z48" s="91">
        <v>0.315</v>
      </c>
      <c r="AA48" s="92">
        <v>0</v>
      </c>
      <c r="AB48" s="93">
        <v>3.6999999999999998E-2</v>
      </c>
      <c r="AC48" s="91">
        <v>1.9E-2</v>
      </c>
      <c r="AD48" s="91">
        <v>1.9E-2</v>
      </c>
      <c r="AE48" s="91">
        <v>5.6000000000000001E-2</v>
      </c>
      <c r="AF48" s="91">
        <v>0</v>
      </c>
      <c r="AG48" s="94">
        <v>5.6000000000000001E-2</v>
      </c>
    </row>
    <row r="50" spans="1:33" ht="14.7" thickBot="1" x14ac:dyDescent="0.6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3" ht="105.3" customHeight="1" x14ac:dyDescent="0.55000000000000004">
      <c r="A51" s="6" t="s">
        <v>12</v>
      </c>
      <c r="B51" s="12" t="s">
        <v>0</v>
      </c>
      <c r="C51" s="12" t="s">
        <v>7</v>
      </c>
      <c r="D51" s="12" t="s">
        <v>14</v>
      </c>
      <c r="E51" s="12" t="s">
        <v>38</v>
      </c>
      <c r="F51" s="12" t="s">
        <v>41</v>
      </c>
      <c r="G51" s="12" t="s">
        <v>15</v>
      </c>
      <c r="H51" s="12" t="s">
        <v>16</v>
      </c>
      <c r="I51" s="12" t="s">
        <v>42</v>
      </c>
      <c r="J51" s="12" t="s">
        <v>17</v>
      </c>
      <c r="K51" s="12" t="s">
        <v>18</v>
      </c>
      <c r="L51" s="12" t="s">
        <v>36</v>
      </c>
      <c r="M51" s="12" t="s">
        <v>19</v>
      </c>
      <c r="N51" s="12" t="s">
        <v>20</v>
      </c>
      <c r="O51" s="12" t="s">
        <v>43</v>
      </c>
      <c r="P51" s="12" t="s">
        <v>21</v>
      </c>
      <c r="Q51" s="12" t="s">
        <v>22</v>
      </c>
      <c r="R51" s="12" t="s">
        <v>23</v>
      </c>
      <c r="S51" s="12" t="s">
        <v>24</v>
      </c>
      <c r="T51" s="12" t="s">
        <v>25</v>
      </c>
      <c r="U51" s="12" t="s">
        <v>37</v>
      </c>
      <c r="V51" s="12" t="s">
        <v>26</v>
      </c>
      <c r="W51" s="12" t="s">
        <v>27</v>
      </c>
      <c r="X51" s="12" t="s">
        <v>28</v>
      </c>
      <c r="Y51" s="12" t="s">
        <v>31</v>
      </c>
      <c r="Z51" s="12" t="s">
        <v>29</v>
      </c>
      <c r="AA51" s="47" t="s">
        <v>44</v>
      </c>
      <c r="AB51" s="48" t="s">
        <v>30</v>
      </c>
      <c r="AC51" s="49" t="s">
        <v>32</v>
      </c>
      <c r="AD51" s="49" t="s">
        <v>33</v>
      </c>
      <c r="AE51" s="49" t="s">
        <v>13</v>
      </c>
      <c r="AF51" s="49" t="s">
        <v>34</v>
      </c>
      <c r="AG51" s="50" t="s">
        <v>35</v>
      </c>
    </row>
    <row r="52" spans="1:33" ht="33.9" customHeight="1" x14ac:dyDescent="0.55000000000000004">
      <c r="A52" s="1" t="s">
        <v>4</v>
      </c>
      <c r="B52" s="16">
        <v>1837</v>
      </c>
      <c r="C52" s="73">
        <v>0.26075100000000001</v>
      </c>
      <c r="D52" s="73">
        <v>0.73924900000000004</v>
      </c>
      <c r="E52" s="74">
        <v>0</v>
      </c>
      <c r="F52" s="73">
        <v>5.9336E-2</v>
      </c>
      <c r="G52" s="73">
        <v>2.2318999999999999E-2</v>
      </c>
      <c r="H52" s="73">
        <v>3.7017000000000001E-2</v>
      </c>
      <c r="I52" s="73">
        <v>1.6329999999999999E-3</v>
      </c>
      <c r="J52" s="73">
        <v>5.44E-4</v>
      </c>
      <c r="K52" s="73">
        <v>1.0889999999999999E-3</v>
      </c>
      <c r="L52" s="73">
        <v>1.0889999999999999E-3</v>
      </c>
      <c r="M52" s="73">
        <v>5.44E-4</v>
      </c>
      <c r="N52" s="73">
        <v>5.44E-4</v>
      </c>
      <c r="O52" s="73">
        <v>9.0909000000000004E-2</v>
      </c>
      <c r="P52" s="73">
        <v>2.8306999999999999E-2</v>
      </c>
      <c r="Q52" s="73">
        <v>6.2602000000000005E-2</v>
      </c>
      <c r="R52" s="73">
        <v>4.8989999999999997E-3</v>
      </c>
      <c r="S52" s="73">
        <v>2.1770000000000001E-3</v>
      </c>
      <c r="T52" s="73">
        <v>2.722E-3</v>
      </c>
      <c r="U52" s="74">
        <v>7.0000000000000007E-2</v>
      </c>
      <c r="V52" s="74">
        <v>0.02</v>
      </c>
      <c r="W52" s="74">
        <v>0.05</v>
      </c>
      <c r="X52" s="73">
        <v>0.77082200000000001</v>
      </c>
      <c r="Y52" s="73">
        <v>0.18617300000000001</v>
      </c>
      <c r="Z52" s="73">
        <v>0.58464899999999997</v>
      </c>
      <c r="AA52" s="75">
        <v>1.6329999999999999E-3</v>
      </c>
      <c r="AB52" s="76">
        <v>1.4154E-2</v>
      </c>
      <c r="AC52" s="73">
        <v>4.3550000000000004E-3</v>
      </c>
      <c r="AD52" s="73">
        <v>9.7990000000000004E-3</v>
      </c>
      <c r="AE52" s="73">
        <v>4.6815000000000002E-2</v>
      </c>
      <c r="AF52" s="73">
        <v>1.0889999999999999E-3</v>
      </c>
      <c r="AG52" s="77">
        <v>4.5726999999999997E-2</v>
      </c>
    </row>
    <row r="53" spans="1:33" ht="33.9" customHeight="1" x14ac:dyDescent="0.55000000000000004">
      <c r="A53" s="1" t="s">
        <v>5</v>
      </c>
      <c r="B53" s="74">
        <f>12/1837</f>
        <v>6.5323897659226998E-3</v>
      </c>
      <c r="C53" s="73">
        <v>0.66666700000000001</v>
      </c>
      <c r="D53" s="73">
        <v>0.33333299999999999</v>
      </c>
      <c r="E53" s="74">
        <v>0</v>
      </c>
      <c r="F53" s="73">
        <v>0.16666700000000001</v>
      </c>
      <c r="G53" s="73">
        <v>0.16666700000000001</v>
      </c>
      <c r="H53" s="73">
        <v>0</v>
      </c>
      <c r="I53" s="73">
        <v>0</v>
      </c>
      <c r="J53" s="73">
        <v>0</v>
      </c>
      <c r="K53" s="73">
        <v>0</v>
      </c>
      <c r="L53" s="73">
        <v>0</v>
      </c>
      <c r="M53" s="73">
        <v>0</v>
      </c>
      <c r="N53" s="73">
        <v>0</v>
      </c>
      <c r="O53" s="73">
        <v>8.3333000000000004E-2</v>
      </c>
      <c r="P53" s="73">
        <v>8.3333000000000004E-2</v>
      </c>
      <c r="Q53" s="73">
        <v>0</v>
      </c>
      <c r="R53" s="73">
        <v>0</v>
      </c>
      <c r="S53" s="73">
        <v>0</v>
      </c>
      <c r="T53" s="73">
        <v>0</v>
      </c>
      <c r="U53" s="74">
        <v>0</v>
      </c>
      <c r="V53" s="74">
        <v>0</v>
      </c>
      <c r="W53" s="74">
        <v>0</v>
      </c>
      <c r="X53" s="73">
        <v>0.75</v>
      </c>
      <c r="Y53" s="73">
        <v>0.41666700000000001</v>
      </c>
      <c r="Z53" s="73">
        <v>0.33333299999999999</v>
      </c>
      <c r="AA53" s="75">
        <v>0</v>
      </c>
      <c r="AB53" s="76">
        <v>0</v>
      </c>
      <c r="AC53" s="73">
        <v>0</v>
      </c>
      <c r="AD53" s="73">
        <v>0</v>
      </c>
      <c r="AE53" s="73">
        <v>0.16666700000000001</v>
      </c>
      <c r="AF53" s="73">
        <v>8.3333000000000004E-2</v>
      </c>
      <c r="AG53" s="77">
        <v>8.3333000000000004E-2</v>
      </c>
    </row>
    <row r="54" spans="1:33" ht="33.9" customHeight="1" x14ac:dyDescent="0.55000000000000004">
      <c r="A54" s="1" t="s">
        <v>58</v>
      </c>
      <c r="B54" s="74">
        <f>241/1837</f>
        <v>0.13119216113228088</v>
      </c>
      <c r="C54" s="73">
        <v>0.136929</v>
      </c>
      <c r="D54" s="73">
        <v>0.86307100000000003</v>
      </c>
      <c r="E54" s="74">
        <v>0</v>
      </c>
      <c r="F54" s="73">
        <v>3.7344000000000002E-2</v>
      </c>
      <c r="G54" s="73">
        <v>0</v>
      </c>
      <c r="H54" s="73">
        <v>3.7344000000000002E-2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6.6390000000000005E-2</v>
      </c>
      <c r="P54" s="73">
        <v>2.0747000000000002E-2</v>
      </c>
      <c r="Q54" s="73">
        <v>4.5643000000000003E-2</v>
      </c>
      <c r="R54" s="73">
        <v>4.1489999999999999E-3</v>
      </c>
      <c r="S54" s="73">
        <v>0</v>
      </c>
      <c r="T54" s="73">
        <v>4.1489999999999999E-3</v>
      </c>
      <c r="U54" s="74">
        <v>4.5999999999999996</v>
      </c>
      <c r="V54" s="74">
        <v>1.2E-2</v>
      </c>
      <c r="W54" s="74">
        <v>3.3000000000000002E-2</v>
      </c>
      <c r="X54" s="73">
        <v>0.84232399999999996</v>
      </c>
      <c r="Y54" s="73">
        <v>0.10373400000000001</v>
      </c>
      <c r="Z54" s="73">
        <v>0.73858900000000005</v>
      </c>
      <c r="AA54" s="75">
        <v>4.1489999999999999E-3</v>
      </c>
      <c r="AB54" s="76">
        <v>8.2990000000000008E-3</v>
      </c>
      <c r="AC54" s="73">
        <v>0</v>
      </c>
      <c r="AD54" s="73">
        <v>8.2990000000000008E-3</v>
      </c>
      <c r="AE54" s="73">
        <v>4.1494000000000003E-2</v>
      </c>
      <c r="AF54" s="73">
        <v>0</v>
      </c>
      <c r="AG54" s="77">
        <v>4.1494000000000003E-2</v>
      </c>
    </row>
    <row r="55" spans="1:33" ht="33.9" customHeight="1" x14ac:dyDescent="0.55000000000000004">
      <c r="A55" s="1" t="s">
        <v>6</v>
      </c>
      <c r="B55" s="74">
        <f>192/1837</f>
        <v>0.1045182362547632</v>
      </c>
      <c r="C55" s="73">
        <v>0.36458299999999999</v>
      </c>
      <c r="D55" s="73">
        <v>0.63541700000000001</v>
      </c>
      <c r="E55" s="74">
        <v>0</v>
      </c>
      <c r="F55" s="73">
        <v>8.3333000000000004E-2</v>
      </c>
      <c r="G55" s="73">
        <v>4.1667000000000003E-2</v>
      </c>
      <c r="H55" s="73">
        <v>4.1667000000000003E-2</v>
      </c>
      <c r="I55" s="73">
        <v>0</v>
      </c>
      <c r="J55" s="73">
        <v>0</v>
      </c>
      <c r="K55" s="73">
        <v>0</v>
      </c>
      <c r="L55" s="73">
        <v>5.208E-3</v>
      </c>
      <c r="M55" s="73">
        <v>0</v>
      </c>
      <c r="N55" s="73">
        <v>5.208E-3</v>
      </c>
      <c r="O55" s="73">
        <v>4.1667000000000003E-2</v>
      </c>
      <c r="P55" s="73">
        <v>1.0416999999999999E-2</v>
      </c>
      <c r="Q55" s="73">
        <v>3.125E-2</v>
      </c>
      <c r="R55" s="73">
        <v>0</v>
      </c>
      <c r="S55" s="73">
        <v>0</v>
      </c>
      <c r="T55" s="73">
        <v>0</v>
      </c>
      <c r="U55" s="74">
        <v>4.7E-2</v>
      </c>
      <c r="V55" s="74">
        <v>1.6E-2</v>
      </c>
      <c r="W55" s="74">
        <v>3.1E-2</v>
      </c>
      <c r="X55" s="73">
        <v>0.82291700000000001</v>
      </c>
      <c r="Y55" s="73">
        <v>0.296875</v>
      </c>
      <c r="Z55" s="73">
        <v>0.52604200000000001</v>
      </c>
      <c r="AA55" s="75">
        <v>0</v>
      </c>
      <c r="AB55" s="76">
        <v>5.208E-3</v>
      </c>
      <c r="AC55" s="73">
        <v>0</v>
      </c>
      <c r="AD55" s="73">
        <v>5.208E-3</v>
      </c>
      <c r="AE55" s="73">
        <v>4.6875E-2</v>
      </c>
      <c r="AF55" s="73">
        <v>0</v>
      </c>
      <c r="AG55" s="77">
        <v>4.6875E-2</v>
      </c>
    </row>
    <row r="56" spans="1:33" ht="33.9" customHeight="1" x14ac:dyDescent="0.55000000000000004">
      <c r="A56" s="1" t="s">
        <v>1</v>
      </c>
      <c r="B56" s="74">
        <f>725/1837</f>
        <v>0.39466521502449647</v>
      </c>
      <c r="C56" s="73">
        <v>0.132414</v>
      </c>
      <c r="D56" s="73">
        <v>0.86758599999999997</v>
      </c>
      <c r="E56" s="74">
        <v>0</v>
      </c>
      <c r="F56" s="73">
        <v>0.04</v>
      </c>
      <c r="G56" s="73">
        <v>6.8970000000000004E-3</v>
      </c>
      <c r="H56" s="73">
        <v>3.3103E-2</v>
      </c>
      <c r="I56" s="73">
        <v>0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  <c r="O56" s="73">
        <v>0.103448</v>
      </c>
      <c r="P56" s="73">
        <v>2.6207000000000001E-2</v>
      </c>
      <c r="Q56" s="73">
        <v>7.7241000000000004E-2</v>
      </c>
      <c r="R56" s="73">
        <v>4.1380000000000002E-3</v>
      </c>
      <c r="S56" s="73">
        <v>1.379E-3</v>
      </c>
      <c r="T56" s="73">
        <v>2.7590000000000002E-3</v>
      </c>
      <c r="U56" s="74">
        <v>6.8000000000000005E-2</v>
      </c>
      <c r="V56" s="74">
        <v>4.0000000000000001E-3</v>
      </c>
      <c r="W56" s="74">
        <v>6.3E-2</v>
      </c>
      <c r="X56" s="73">
        <v>0.78344800000000003</v>
      </c>
      <c r="Y56" s="73">
        <v>9.2413999999999996E-2</v>
      </c>
      <c r="Z56" s="73">
        <v>0.69103400000000004</v>
      </c>
      <c r="AA56" s="75">
        <v>1.379E-3</v>
      </c>
      <c r="AB56" s="76">
        <v>1.5172E-2</v>
      </c>
      <c r="AC56" s="73">
        <v>1.379E-3</v>
      </c>
      <c r="AD56" s="73">
        <v>1.3793E-2</v>
      </c>
      <c r="AE56" s="73">
        <v>5.1034000000000003E-2</v>
      </c>
      <c r="AF56" s="73">
        <v>0</v>
      </c>
      <c r="AG56" s="77">
        <v>5.1034000000000003E-2</v>
      </c>
    </row>
    <row r="57" spans="1:33" ht="33.9" customHeight="1" x14ac:dyDescent="0.55000000000000004">
      <c r="A57" s="1" t="s">
        <v>2</v>
      </c>
      <c r="B57" s="74">
        <f>572/1837</f>
        <v>0.31137724550898205</v>
      </c>
      <c r="C57" s="73">
        <v>0.41958000000000001</v>
      </c>
      <c r="D57" s="73">
        <v>0.58042000000000005</v>
      </c>
      <c r="E57" s="74">
        <v>0</v>
      </c>
      <c r="F57" s="73">
        <v>8.5664000000000004E-2</v>
      </c>
      <c r="G57" s="73">
        <v>4.1958000000000002E-2</v>
      </c>
      <c r="H57" s="73">
        <v>4.3706000000000002E-2</v>
      </c>
      <c r="I57" s="73">
        <v>5.2449999999999997E-3</v>
      </c>
      <c r="J57" s="73">
        <v>1.748E-3</v>
      </c>
      <c r="K57" s="73">
        <v>3.4970000000000001E-3</v>
      </c>
      <c r="L57" s="73">
        <v>1.748E-3</v>
      </c>
      <c r="M57" s="73">
        <v>1.748E-3</v>
      </c>
      <c r="N57" s="73">
        <v>0</v>
      </c>
      <c r="O57" s="73">
        <v>8.9161000000000004E-2</v>
      </c>
      <c r="P57" s="73">
        <v>3.4965000000000003E-2</v>
      </c>
      <c r="Q57" s="73">
        <v>5.4196000000000001E-2</v>
      </c>
      <c r="R57" s="73">
        <v>6.9930000000000001E-3</v>
      </c>
      <c r="S57" s="73">
        <v>3.4970000000000001E-3</v>
      </c>
      <c r="T57" s="73">
        <v>3.4970000000000001E-3</v>
      </c>
      <c r="U57" s="74">
        <v>8.6999999999999994E-2</v>
      </c>
      <c r="V57" s="74">
        <v>0.04</v>
      </c>
      <c r="W57" s="74">
        <v>4.7E-2</v>
      </c>
      <c r="X57" s="73">
        <v>0.72377599999999997</v>
      </c>
      <c r="Y57" s="73">
        <v>0.29545500000000002</v>
      </c>
      <c r="Z57" s="73">
        <v>0.42832199999999998</v>
      </c>
      <c r="AA57" s="75">
        <v>0</v>
      </c>
      <c r="AB57" s="76">
        <v>1.7482999999999999E-2</v>
      </c>
      <c r="AC57" s="73">
        <v>1.0489999999999999E-2</v>
      </c>
      <c r="AD57" s="73">
        <v>6.9930000000000001E-3</v>
      </c>
      <c r="AE57" s="73">
        <v>4.7203000000000002E-2</v>
      </c>
      <c r="AF57" s="73">
        <v>1.748E-3</v>
      </c>
      <c r="AG57" s="77">
        <v>4.5455000000000002E-2</v>
      </c>
    </row>
    <row r="58" spans="1:33" ht="33.9" customHeight="1" thickBot="1" x14ac:dyDescent="0.6">
      <c r="A58" s="7" t="s">
        <v>3</v>
      </c>
      <c r="B58" s="79">
        <f>95/1837</f>
        <v>5.1714752313554706E-2</v>
      </c>
      <c r="C58" s="78">
        <v>0.33684199999999997</v>
      </c>
      <c r="D58" s="78">
        <v>0.66315800000000003</v>
      </c>
      <c r="E58" s="79">
        <v>0</v>
      </c>
      <c r="F58" s="78">
        <v>4.2104999999999997E-2</v>
      </c>
      <c r="G58" s="78">
        <v>2.1052999999999999E-2</v>
      </c>
      <c r="H58" s="78">
        <v>2.1052999999999999E-2</v>
      </c>
      <c r="I58" s="78">
        <v>0</v>
      </c>
      <c r="J58" s="78">
        <v>0</v>
      </c>
      <c r="K58" s="78">
        <v>0</v>
      </c>
      <c r="L58" s="78">
        <v>0</v>
      </c>
      <c r="M58" s="78">
        <v>0</v>
      </c>
      <c r="N58" s="78">
        <v>0</v>
      </c>
      <c r="O58" s="78">
        <v>0.16842099999999999</v>
      </c>
      <c r="P58" s="78">
        <v>5.2631999999999998E-2</v>
      </c>
      <c r="Q58" s="78">
        <v>0.115789</v>
      </c>
      <c r="R58" s="78">
        <v>1.0526000000000001E-2</v>
      </c>
      <c r="S58" s="78">
        <v>1.0526000000000001E-2</v>
      </c>
      <c r="T58" s="78">
        <v>0</v>
      </c>
      <c r="U58" s="79">
        <v>9.5000000000000001E-2</v>
      </c>
      <c r="V58" s="79">
        <v>4.2000000000000003E-2</v>
      </c>
      <c r="W58" s="79">
        <v>5.2999999999999999E-2</v>
      </c>
      <c r="X58" s="78">
        <v>0.67368399999999995</v>
      </c>
      <c r="Y58" s="78">
        <v>0.2</v>
      </c>
      <c r="Z58" s="78">
        <v>0.47368399999999999</v>
      </c>
      <c r="AA58" s="80">
        <v>1.0526000000000001E-2</v>
      </c>
      <c r="AB58" s="81">
        <v>2.1052999999999999E-2</v>
      </c>
      <c r="AC58" s="78">
        <v>1.0526000000000001E-2</v>
      </c>
      <c r="AD58" s="78">
        <v>1.0526000000000001E-2</v>
      </c>
      <c r="AE58" s="78">
        <v>1.0526000000000001E-2</v>
      </c>
      <c r="AF58" s="78">
        <v>0</v>
      </c>
      <c r="AG58" s="82">
        <v>1.0526000000000001E-2</v>
      </c>
    </row>
    <row r="59" spans="1:33" ht="33.9" customHeight="1" x14ac:dyDescent="0.55000000000000004">
      <c r="A59" s="13" t="s">
        <v>40</v>
      </c>
      <c r="B59" s="17">
        <v>5</v>
      </c>
      <c r="C59" s="83">
        <v>0.4</v>
      </c>
      <c r="D59" s="83">
        <v>0.6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0.2</v>
      </c>
      <c r="P59" s="83">
        <v>0.2</v>
      </c>
      <c r="Q59" s="83">
        <v>0</v>
      </c>
      <c r="R59" s="83">
        <v>0.2</v>
      </c>
      <c r="S59" s="83">
        <v>0.2</v>
      </c>
      <c r="T59" s="83">
        <v>0</v>
      </c>
      <c r="U59" s="83">
        <v>0</v>
      </c>
      <c r="V59" s="83">
        <v>0</v>
      </c>
      <c r="W59" s="83">
        <v>0</v>
      </c>
      <c r="X59" s="83">
        <v>0.6</v>
      </c>
      <c r="Y59" s="83">
        <v>0</v>
      </c>
      <c r="Z59" s="83">
        <v>0.6</v>
      </c>
      <c r="AA59" s="84">
        <v>0</v>
      </c>
      <c r="AB59" s="85">
        <v>0</v>
      </c>
      <c r="AC59" s="83">
        <v>0</v>
      </c>
      <c r="AD59" s="83">
        <v>0</v>
      </c>
      <c r="AE59" s="83">
        <v>0</v>
      </c>
      <c r="AF59" s="83">
        <v>0</v>
      </c>
      <c r="AG59" s="86">
        <v>0</v>
      </c>
    </row>
    <row r="60" spans="1:33" ht="33.9" customHeight="1" thickBot="1" x14ac:dyDescent="0.6">
      <c r="A60" s="15" t="s">
        <v>39</v>
      </c>
      <c r="B60" s="18">
        <v>12</v>
      </c>
      <c r="C60" s="87">
        <v>0.41699999999999998</v>
      </c>
      <c r="D60" s="87">
        <v>0.58299999999999996</v>
      </c>
      <c r="E60" s="87">
        <v>0</v>
      </c>
      <c r="F60" s="87">
        <v>0.33300000000000002</v>
      </c>
      <c r="G60" s="87">
        <v>0.16700000000000001</v>
      </c>
      <c r="H60" s="87">
        <v>0.16700000000000001</v>
      </c>
      <c r="I60" s="87">
        <v>0</v>
      </c>
      <c r="J60" s="87">
        <v>0</v>
      </c>
      <c r="K60" s="87">
        <v>0</v>
      </c>
      <c r="L60" s="87">
        <v>0</v>
      </c>
      <c r="M60" s="87">
        <v>0</v>
      </c>
      <c r="N60" s="87">
        <v>0</v>
      </c>
      <c r="O60" s="87">
        <v>8.3000000000000004E-2</v>
      </c>
      <c r="P60" s="87">
        <v>0</v>
      </c>
      <c r="Q60" s="87">
        <v>8.3000000000000004E-2</v>
      </c>
      <c r="R60" s="87">
        <v>8.3000000000000004E-2</v>
      </c>
      <c r="S60" s="87">
        <v>0</v>
      </c>
      <c r="T60" s="87">
        <v>8.3000000000000004E-2</v>
      </c>
      <c r="U60" s="87">
        <v>0.25</v>
      </c>
      <c r="V60" s="87">
        <v>8.3000000000000004E-2</v>
      </c>
      <c r="W60" s="87">
        <v>0.16700000000000001</v>
      </c>
      <c r="X60" s="87">
        <v>0.16700000000000001</v>
      </c>
      <c r="Y60" s="87">
        <v>8.3000000000000004E-2</v>
      </c>
      <c r="Z60" s="87">
        <v>8.3000000000000004E-2</v>
      </c>
      <c r="AA60" s="88">
        <v>8.3000000000000004E-2</v>
      </c>
      <c r="AB60" s="89">
        <v>0</v>
      </c>
      <c r="AC60" s="87">
        <v>0</v>
      </c>
      <c r="AD60" s="87">
        <v>0</v>
      </c>
      <c r="AE60" s="87">
        <v>8.3000000000000004E-2</v>
      </c>
      <c r="AF60" s="87">
        <v>0</v>
      </c>
      <c r="AG60" s="90">
        <v>8.3000000000000004E-2</v>
      </c>
    </row>
    <row r="62" spans="1:33" ht="14.7" thickBot="1" x14ac:dyDescent="0.6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</row>
    <row r="63" spans="1:33" ht="105.3" customHeight="1" thickBot="1" x14ac:dyDescent="0.6">
      <c r="A63" s="6" t="s">
        <v>45</v>
      </c>
      <c r="B63" s="5" t="s">
        <v>0</v>
      </c>
      <c r="C63" s="5" t="s">
        <v>7</v>
      </c>
      <c r="D63" s="5" t="s">
        <v>14</v>
      </c>
      <c r="E63" s="5" t="s">
        <v>38</v>
      </c>
      <c r="F63" s="5" t="s">
        <v>41</v>
      </c>
      <c r="G63" s="5" t="s">
        <v>15</v>
      </c>
      <c r="H63" s="5" t="s">
        <v>16</v>
      </c>
      <c r="I63" s="5" t="s">
        <v>42</v>
      </c>
      <c r="J63" s="5" t="s">
        <v>17</v>
      </c>
      <c r="K63" s="5" t="s">
        <v>18</v>
      </c>
      <c r="L63" s="5" t="s">
        <v>36</v>
      </c>
      <c r="M63" s="5" t="s">
        <v>19</v>
      </c>
      <c r="N63" s="5" t="s">
        <v>20</v>
      </c>
      <c r="O63" s="5" t="s">
        <v>43</v>
      </c>
      <c r="P63" s="5" t="s">
        <v>21</v>
      </c>
      <c r="Q63" s="5" t="s">
        <v>22</v>
      </c>
      <c r="R63" s="5" t="s">
        <v>23</v>
      </c>
      <c r="S63" s="5" t="s">
        <v>24</v>
      </c>
      <c r="T63" s="5" t="s">
        <v>25</v>
      </c>
      <c r="U63" s="5" t="s">
        <v>37</v>
      </c>
      <c r="V63" s="5" t="s">
        <v>26</v>
      </c>
      <c r="W63" s="5" t="s">
        <v>27</v>
      </c>
      <c r="X63" s="5" t="s">
        <v>28</v>
      </c>
      <c r="Y63" s="5" t="s">
        <v>31</v>
      </c>
      <c r="Z63" s="5" t="s">
        <v>29</v>
      </c>
      <c r="AA63" s="51" t="s">
        <v>44</v>
      </c>
      <c r="AB63" s="52" t="s">
        <v>30</v>
      </c>
      <c r="AC63" s="53" t="s">
        <v>32</v>
      </c>
      <c r="AD63" s="53" t="s">
        <v>33</v>
      </c>
      <c r="AE63" s="53" t="s">
        <v>13</v>
      </c>
      <c r="AF63" s="53" t="s">
        <v>34</v>
      </c>
      <c r="AG63" s="54" t="s">
        <v>35</v>
      </c>
    </row>
    <row r="64" spans="1:33" ht="33.9" customHeight="1" x14ac:dyDescent="0.55000000000000004">
      <c r="A64" s="1" t="s">
        <v>4</v>
      </c>
      <c r="B64" s="23">
        <v>1993</v>
      </c>
      <c r="C64" s="95">
        <v>0.26400000000000001</v>
      </c>
      <c r="D64" s="95">
        <v>0.73399999999999999</v>
      </c>
      <c r="E64" s="95">
        <v>1E-3</v>
      </c>
      <c r="F64" s="95">
        <v>5.8000000000000003E-2</v>
      </c>
      <c r="G64" s="95">
        <v>2.1000000000000001E-2</v>
      </c>
      <c r="H64" s="96">
        <v>3.6999999999999998E-2</v>
      </c>
      <c r="I64" s="95">
        <v>1E-3</v>
      </c>
      <c r="J64" s="95">
        <v>1E-3</v>
      </c>
      <c r="K64" s="95">
        <v>0</v>
      </c>
      <c r="L64" s="95">
        <v>1E-3</v>
      </c>
      <c r="M64" s="95">
        <v>1E-3</v>
      </c>
      <c r="N64" s="95">
        <v>1E-3</v>
      </c>
      <c r="O64" s="95">
        <v>0.1</v>
      </c>
      <c r="P64" s="95">
        <v>3.3000000000000002E-2</v>
      </c>
      <c r="Q64" s="95">
        <v>6.7000000000000004E-2</v>
      </c>
      <c r="R64" s="95">
        <v>1E-3</v>
      </c>
      <c r="S64" s="95">
        <v>3.0000000000000001E-3</v>
      </c>
      <c r="T64" s="95">
        <v>2E-3</v>
      </c>
      <c r="U64" s="95">
        <v>7.6999999999999999E-2</v>
      </c>
      <c r="V64" s="95">
        <v>2.3E-2</v>
      </c>
      <c r="W64" s="95">
        <v>5.3999999999999999E-2</v>
      </c>
      <c r="X64" s="95">
        <v>0.74399999999999999</v>
      </c>
      <c r="Y64" s="95">
        <v>0.17599999999999999</v>
      </c>
      <c r="Z64" s="95">
        <v>0.56699999999999995</v>
      </c>
      <c r="AA64" s="97">
        <v>8.0000000000000002E-3</v>
      </c>
      <c r="AB64" s="98">
        <v>1.6E-2</v>
      </c>
      <c r="AC64" s="95">
        <v>5.0000000000000001E-3</v>
      </c>
      <c r="AD64" s="95">
        <v>0.01</v>
      </c>
      <c r="AE64" s="95">
        <v>4.4999999999999998E-2</v>
      </c>
      <c r="AF64" s="95">
        <v>2E-3</v>
      </c>
      <c r="AG64" s="99">
        <v>4.2999999999999997E-2</v>
      </c>
    </row>
    <row r="65" spans="1:33" ht="33.9" customHeight="1" x14ac:dyDescent="0.55000000000000004">
      <c r="A65" s="1" t="s">
        <v>5</v>
      </c>
      <c r="B65" s="74">
        <f>15/1993</f>
        <v>7.526342197691922E-3</v>
      </c>
      <c r="C65" s="95">
        <v>0.66700000000000004</v>
      </c>
      <c r="D65" s="95">
        <v>0.33300000000000002</v>
      </c>
      <c r="E65" s="95">
        <v>0</v>
      </c>
      <c r="F65" s="95">
        <v>0.13300000000000001</v>
      </c>
      <c r="G65" s="95">
        <v>0.13300000000000001</v>
      </c>
      <c r="H65" s="95">
        <v>0</v>
      </c>
      <c r="I65" s="95">
        <v>0</v>
      </c>
      <c r="J65" s="95">
        <v>0</v>
      </c>
      <c r="K65" s="95">
        <v>0</v>
      </c>
      <c r="L65" s="95">
        <v>0</v>
      </c>
      <c r="M65" s="95">
        <v>0</v>
      </c>
      <c r="N65" s="95">
        <v>0</v>
      </c>
      <c r="O65" s="95">
        <v>0.13200000000000001</v>
      </c>
      <c r="P65" s="95">
        <v>0.13300000000000001</v>
      </c>
      <c r="Q65" s="95">
        <v>0</v>
      </c>
      <c r="R65" s="95">
        <v>0</v>
      </c>
      <c r="S65" s="95">
        <v>0</v>
      </c>
      <c r="T65" s="95">
        <v>0</v>
      </c>
      <c r="U65" s="95">
        <v>0</v>
      </c>
      <c r="V65" s="95">
        <v>0</v>
      </c>
      <c r="W65" s="95">
        <v>0</v>
      </c>
      <c r="X65" s="95">
        <v>0.73299999999999998</v>
      </c>
      <c r="Y65" s="95">
        <v>0.4</v>
      </c>
      <c r="Z65" s="95">
        <v>0.33300000000000002</v>
      </c>
      <c r="AA65" s="97">
        <v>0</v>
      </c>
      <c r="AB65" s="98">
        <v>0</v>
      </c>
      <c r="AC65" s="95">
        <v>0</v>
      </c>
      <c r="AD65" s="95">
        <v>0</v>
      </c>
      <c r="AE65" s="95">
        <v>0.13300000000000001</v>
      </c>
      <c r="AF65" s="95">
        <v>6.7000000000000004E-2</v>
      </c>
      <c r="AG65" s="99">
        <v>6.7000000000000004E-2</v>
      </c>
    </row>
    <row r="66" spans="1:33" ht="33.9" customHeight="1" x14ac:dyDescent="0.55000000000000004">
      <c r="A66" s="1" t="s">
        <v>58</v>
      </c>
      <c r="B66" s="74">
        <f>278/1993</f>
        <v>0.13948820873055695</v>
      </c>
      <c r="C66" s="95">
        <v>0.151</v>
      </c>
      <c r="D66" s="95">
        <v>0.84899999999999998</v>
      </c>
      <c r="E66" s="95">
        <v>0</v>
      </c>
      <c r="F66" s="95">
        <v>3.5999999999999997E-2</v>
      </c>
      <c r="G66" s="95">
        <v>0</v>
      </c>
      <c r="H66" s="95">
        <v>3.5999999999999997E-2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8.5999999999999993E-2</v>
      </c>
      <c r="P66" s="95">
        <v>2.9000000000000001E-2</v>
      </c>
      <c r="Q66" s="95">
        <v>5.8000000000000003E-2</v>
      </c>
      <c r="R66" s="95">
        <v>4.0000000000000001E-3</v>
      </c>
      <c r="S66" s="95">
        <v>0</v>
      </c>
      <c r="T66" s="95">
        <v>4.0000000000000001E-3</v>
      </c>
      <c r="U66" s="95" t="s">
        <v>52</v>
      </c>
      <c r="V66" s="95">
        <v>7.0000000000000001E-3</v>
      </c>
      <c r="W66" s="95">
        <v>3.2000000000000001E-2</v>
      </c>
      <c r="X66" s="95">
        <v>0.83499999999999996</v>
      </c>
      <c r="Y66" s="95">
        <v>0.115</v>
      </c>
      <c r="Z66" s="95">
        <v>0.71899999999999997</v>
      </c>
      <c r="AA66" s="97">
        <v>0</v>
      </c>
      <c r="AB66" s="98">
        <v>7.0000000000000001E-3</v>
      </c>
      <c r="AC66" s="95">
        <v>0</v>
      </c>
      <c r="AD66" s="95">
        <v>7.0000000000000001E-3</v>
      </c>
      <c r="AE66" s="95">
        <v>3.5999999999999997E-2</v>
      </c>
      <c r="AF66" s="95">
        <v>0</v>
      </c>
      <c r="AG66" s="99">
        <v>3.5999999999999997E-2</v>
      </c>
    </row>
    <row r="67" spans="1:33" ht="33.9" customHeight="1" x14ac:dyDescent="0.55000000000000004">
      <c r="A67" s="1" t="s">
        <v>6</v>
      </c>
      <c r="B67" s="74">
        <f>174/1993</f>
        <v>8.7305569493226293E-2</v>
      </c>
      <c r="C67" s="95">
        <v>0.38500000000000001</v>
      </c>
      <c r="D67" s="95">
        <v>0.61499999999999999</v>
      </c>
      <c r="E67" s="95">
        <v>0</v>
      </c>
      <c r="F67" s="95">
        <v>7.4999999999999997E-2</v>
      </c>
      <c r="G67" s="95">
        <v>2.9000000000000001E-2</v>
      </c>
      <c r="H67" s="95">
        <v>4.5999999999999999E-2</v>
      </c>
      <c r="I67" s="95">
        <v>0</v>
      </c>
      <c r="J67" s="95">
        <v>0</v>
      </c>
      <c r="K67" s="95">
        <v>0</v>
      </c>
      <c r="L67" s="95">
        <v>6.0000000000000001E-3</v>
      </c>
      <c r="M67" s="95">
        <v>0</v>
      </c>
      <c r="N67" s="95">
        <v>6.0000000000000001E-3</v>
      </c>
      <c r="O67" s="95">
        <v>5.1999999999999998E-2</v>
      </c>
      <c r="P67" s="95">
        <v>2.3E-2</v>
      </c>
      <c r="Q67" s="95">
        <v>2.9000000000000001E-2</v>
      </c>
      <c r="R67" s="95">
        <v>0</v>
      </c>
      <c r="S67" s="95">
        <v>0</v>
      </c>
      <c r="T67" s="95">
        <v>0</v>
      </c>
      <c r="U67" s="95">
        <v>4.5999999999999999E-2</v>
      </c>
      <c r="V67" s="95">
        <v>1.7000000000000001E-2</v>
      </c>
      <c r="W67" s="95">
        <v>2.9000000000000001E-2</v>
      </c>
      <c r="X67" s="95">
        <v>0.82199999999999995</v>
      </c>
      <c r="Y67" s="95">
        <v>0.316</v>
      </c>
      <c r="Z67" s="95">
        <v>0.50600000000000001</v>
      </c>
      <c r="AA67" s="97">
        <v>0</v>
      </c>
      <c r="AB67" s="98">
        <v>6.0000000000000001E-3</v>
      </c>
      <c r="AC67" s="95">
        <v>0</v>
      </c>
      <c r="AD67" s="95">
        <v>6.0000000000000001E-3</v>
      </c>
      <c r="AE67" s="95">
        <v>5.1999999999999998E-2</v>
      </c>
      <c r="AF67" s="95">
        <v>0</v>
      </c>
      <c r="AG67" s="99">
        <v>5.1999999999999998E-2</v>
      </c>
    </row>
    <row r="68" spans="1:33" ht="33.9" customHeight="1" x14ac:dyDescent="0.55000000000000004">
      <c r="A68" s="1" t="s">
        <v>1</v>
      </c>
      <c r="B68" s="74">
        <f>822/1993</f>
        <v>0.41244355243351732</v>
      </c>
      <c r="C68" s="95">
        <v>0.13</v>
      </c>
      <c r="D68" s="95">
        <v>0.87</v>
      </c>
      <c r="E68" s="95">
        <v>0</v>
      </c>
      <c r="F68" s="95">
        <v>3.3000000000000002E-2</v>
      </c>
      <c r="G68" s="95">
        <v>7.0000000000000001E-3</v>
      </c>
      <c r="H68" s="95">
        <v>2.5999999999999999E-2</v>
      </c>
      <c r="I68" s="95">
        <v>0</v>
      </c>
      <c r="J68" s="95">
        <v>0</v>
      </c>
      <c r="K68" s="95">
        <v>0</v>
      </c>
      <c r="L68" s="95">
        <v>0</v>
      </c>
      <c r="M68" s="95">
        <v>0</v>
      </c>
      <c r="N68" s="95">
        <v>0</v>
      </c>
      <c r="O68" s="95">
        <v>0.109</v>
      </c>
      <c r="P68" s="95">
        <v>2.9000000000000001E-2</v>
      </c>
      <c r="Q68" s="95">
        <v>0.08</v>
      </c>
      <c r="R68" s="95">
        <v>4.0000000000000001E-3</v>
      </c>
      <c r="S68" s="95">
        <v>1E-3</v>
      </c>
      <c r="T68" s="95">
        <v>2E-3</v>
      </c>
      <c r="U68" s="95">
        <v>7.2999999999999995E-2</v>
      </c>
      <c r="V68" s="95">
        <v>6.0000000000000001E-3</v>
      </c>
      <c r="W68" s="95">
        <v>6.7000000000000004E-2</v>
      </c>
      <c r="X68" s="95">
        <v>0.77300000000000002</v>
      </c>
      <c r="Y68" s="95">
        <v>8.5000000000000006E-2</v>
      </c>
      <c r="Z68" s="95">
        <v>0.68700000000000006</v>
      </c>
      <c r="AA68" s="97">
        <v>8.9999999999999993E-3</v>
      </c>
      <c r="AB68" s="98">
        <v>1.7999999999999999E-2</v>
      </c>
      <c r="AC68" s="95">
        <v>2E-3</v>
      </c>
      <c r="AD68" s="95">
        <v>1.6E-2</v>
      </c>
      <c r="AE68" s="95">
        <v>5.3999999999999999E-2</v>
      </c>
      <c r="AF68" s="95">
        <v>2E-3</v>
      </c>
      <c r="AG68" s="99">
        <v>5.0999999999999997E-2</v>
      </c>
    </row>
    <row r="69" spans="1:33" ht="33.9" customHeight="1" x14ac:dyDescent="0.55000000000000004">
      <c r="A69" s="1" t="s">
        <v>2</v>
      </c>
      <c r="B69" s="74">
        <f>533/1993</f>
        <v>0.26743602609131961</v>
      </c>
      <c r="C69" s="95">
        <v>0.44700000000000001</v>
      </c>
      <c r="D69" s="95">
        <v>0.55300000000000005</v>
      </c>
      <c r="E69" s="95">
        <v>0</v>
      </c>
      <c r="F69" s="95">
        <v>9.6000000000000002E-2</v>
      </c>
      <c r="G69" s="95">
        <v>4.4999999999999998E-2</v>
      </c>
      <c r="H69" s="95">
        <v>5.0999999999999997E-2</v>
      </c>
      <c r="I69" s="95">
        <v>2E-3</v>
      </c>
      <c r="J69" s="95">
        <v>2E-3</v>
      </c>
      <c r="K69" s="95">
        <v>0</v>
      </c>
      <c r="L69" s="95">
        <v>2E-3</v>
      </c>
      <c r="M69" s="95">
        <v>2E-3</v>
      </c>
      <c r="N69" s="95">
        <v>0</v>
      </c>
      <c r="O69" s="95">
        <v>7.4999999999999997E-2</v>
      </c>
      <c r="P69" s="95">
        <v>0.03</v>
      </c>
      <c r="Q69" s="95">
        <v>4.4999999999999998E-2</v>
      </c>
      <c r="R69" s="95">
        <v>6.0000000000000001E-3</v>
      </c>
      <c r="S69" s="95">
        <v>4.0000000000000001E-3</v>
      </c>
      <c r="T69" s="95">
        <v>2E-3</v>
      </c>
      <c r="U69" s="95">
        <v>0.114</v>
      </c>
      <c r="V69" s="95">
        <v>5.6000000000000001E-2</v>
      </c>
      <c r="W69" s="95">
        <v>5.8000000000000003E-2</v>
      </c>
      <c r="X69" s="95">
        <v>0.70399999999999996</v>
      </c>
      <c r="Y69" s="95">
        <v>0.308</v>
      </c>
      <c r="Z69" s="95">
        <v>0.39600000000000002</v>
      </c>
      <c r="AA69" s="97">
        <v>2E-3</v>
      </c>
      <c r="AB69" s="98">
        <v>1.9E-2</v>
      </c>
      <c r="AC69" s="95">
        <v>1.0999999999999999E-2</v>
      </c>
      <c r="AD69" s="95">
        <v>8.0000000000000002E-3</v>
      </c>
      <c r="AE69" s="95">
        <v>4.4999999999999998E-2</v>
      </c>
      <c r="AF69" s="95">
        <v>2E-3</v>
      </c>
      <c r="AG69" s="99">
        <v>4.2999999999999997E-2</v>
      </c>
    </row>
    <row r="70" spans="1:33" ht="33.9" customHeight="1" thickBot="1" x14ac:dyDescent="0.6">
      <c r="A70" s="7" t="s">
        <v>3</v>
      </c>
      <c r="B70" s="79">
        <f>114/1993</f>
        <v>5.7200200702458605E-2</v>
      </c>
      <c r="C70" s="100">
        <v>0.34200000000000003</v>
      </c>
      <c r="D70" s="100">
        <v>0.65800000000000003</v>
      </c>
      <c r="E70" s="100">
        <v>0</v>
      </c>
      <c r="F70" s="100">
        <v>2.5999999999999999E-2</v>
      </c>
      <c r="G70" s="100">
        <v>1.7999999999999999E-2</v>
      </c>
      <c r="H70" s="100">
        <v>8.0000000000000002E-3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0.23699999999999999</v>
      </c>
      <c r="P70" s="100">
        <v>7.9000000000000001E-2</v>
      </c>
      <c r="Q70" s="100">
        <v>0.158</v>
      </c>
      <c r="R70" s="100">
        <v>1.7999999999999999E-2</v>
      </c>
      <c r="S70" s="100">
        <v>1.7999999999999999E-2</v>
      </c>
      <c r="T70" s="100">
        <v>0</v>
      </c>
      <c r="U70" s="100">
        <v>7.0000000000000007E-2</v>
      </c>
      <c r="V70" s="100">
        <v>3.5000000000000003E-2</v>
      </c>
      <c r="W70" s="100">
        <v>3.5000000000000003E-2</v>
      </c>
      <c r="X70" s="100">
        <v>0.60499999999999998</v>
      </c>
      <c r="Y70" s="100">
        <v>0.16700000000000001</v>
      </c>
      <c r="Z70" s="100">
        <v>0.439</v>
      </c>
      <c r="AA70" s="101">
        <v>4.3999999999999997E-2</v>
      </c>
      <c r="AB70" s="102">
        <v>2.5999999999999999E-2</v>
      </c>
      <c r="AC70" s="100">
        <v>1.7999999999999999E-2</v>
      </c>
      <c r="AD70" s="100">
        <v>8.9999999999999993E-3</v>
      </c>
      <c r="AE70" s="100">
        <v>0</v>
      </c>
      <c r="AF70" s="100">
        <v>0</v>
      </c>
      <c r="AG70" s="103">
        <v>0</v>
      </c>
    </row>
    <row r="71" spans="1:33" ht="33.9" customHeight="1" x14ac:dyDescent="0.55000000000000004">
      <c r="A71" s="13" t="s">
        <v>40</v>
      </c>
      <c r="B71" s="17">
        <v>5</v>
      </c>
      <c r="C71" s="83">
        <v>0.4</v>
      </c>
      <c r="D71" s="83">
        <v>0.4</v>
      </c>
      <c r="E71" s="83">
        <v>0.2</v>
      </c>
      <c r="F71" s="83">
        <v>0</v>
      </c>
      <c r="G71" s="83">
        <v>0</v>
      </c>
      <c r="H71" s="83">
        <v>0</v>
      </c>
      <c r="I71" s="83">
        <v>0</v>
      </c>
      <c r="J71" s="83">
        <v>0</v>
      </c>
      <c r="K71" s="83">
        <v>0</v>
      </c>
      <c r="L71" s="83">
        <v>0</v>
      </c>
      <c r="M71" s="83">
        <v>0</v>
      </c>
      <c r="N71" s="83">
        <v>0</v>
      </c>
      <c r="O71" s="83">
        <v>0</v>
      </c>
      <c r="P71" s="83">
        <v>0</v>
      </c>
      <c r="Q71" s="83">
        <v>0</v>
      </c>
      <c r="R71" s="83">
        <v>0</v>
      </c>
      <c r="S71" s="83">
        <v>0</v>
      </c>
      <c r="T71" s="83">
        <v>0</v>
      </c>
      <c r="U71" s="83">
        <v>0</v>
      </c>
      <c r="V71" s="83">
        <v>0</v>
      </c>
      <c r="W71" s="83">
        <v>0</v>
      </c>
      <c r="X71" s="83">
        <v>0</v>
      </c>
      <c r="Y71" s="83">
        <v>0</v>
      </c>
      <c r="Z71" s="83">
        <v>0</v>
      </c>
      <c r="AA71" s="84">
        <v>0.2</v>
      </c>
      <c r="AB71" s="85">
        <v>0</v>
      </c>
      <c r="AC71" s="83">
        <v>0</v>
      </c>
      <c r="AD71" s="83">
        <v>0</v>
      </c>
      <c r="AE71" s="83">
        <v>0.2</v>
      </c>
      <c r="AF71" s="83">
        <v>0</v>
      </c>
      <c r="AG71" s="86">
        <v>0.2</v>
      </c>
    </row>
    <row r="72" spans="1:33" ht="33.9" customHeight="1" thickBot="1" x14ac:dyDescent="0.6">
      <c r="A72" s="15" t="s">
        <v>39</v>
      </c>
      <c r="B72" s="18">
        <v>52</v>
      </c>
      <c r="C72" s="91">
        <v>0.442</v>
      </c>
      <c r="D72" s="91">
        <v>0.55800000000000005</v>
      </c>
      <c r="E72" s="91">
        <v>0</v>
      </c>
      <c r="F72" s="91">
        <v>0.192</v>
      </c>
      <c r="G72" s="91">
        <v>7.6999999999999999E-2</v>
      </c>
      <c r="H72" s="91">
        <v>0.115</v>
      </c>
      <c r="I72" s="91">
        <v>1.9E-2</v>
      </c>
      <c r="J72" s="91">
        <v>1.9E-2</v>
      </c>
      <c r="K72" s="91">
        <v>0</v>
      </c>
      <c r="L72" s="91">
        <v>0</v>
      </c>
      <c r="M72" s="91">
        <v>0</v>
      </c>
      <c r="N72" s="91">
        <v>0</v>
      </c>
      <c r="O72" s="91">
        <v>0.17299999999999999</v>
      </c>
      <c r="P72" s="91">
        <v>7.6999999999999999E-2</v>
      </c>
      <c r="Q72" s="91">
        <v>9.6000000000000002E-2</v>
      </c>
      <c r="R72" s="91">
        <v>5.8000000000000003E-2</v>
      </c>
      <c r="S72" s="91">
        <v>3.7999999999999999E-2</v>
      </c>
      <c r="T72" s="91">
        <v>1.9E-2</v>
      </c>
      <c r="U72" s="91">
        <v>0.115</v>
      </c>
      <c r="V72" s="91">
        <v>1.9E-2</v>
      </c>
      <c r="W72" s="91">
        <v>9.6000000000000002E-2</v>
      </c>
      <c r="X72" s="91">
        <v>0.34599999999999997</v>
      </c>
      <c r="Y72" s="91">
        <v>0.115</v>
      </c>
      <c r="Z72" s="91">
        <v>0.23100000000000001</v>
      </c>
      <c r="AA72" s="92">
        <v>3.7999999999999999E-2</v>
      </c>
      <c r="AB72" s="93">
        <v>0</v>
      </c>
      <c r="AC72" s="91">
        <v>0</v>
      </c>
      <c r="AD72" s="91">
        <v>0</v>
      </c>
      <c r="AE72" s="91">
        <v>0</v>
      </c>
      <c r="AF72" s="91">
        <v>0</v>
      </c>
      <c r="AG72" s="94">
        <v>0</v>
      </c>
    </row>
    <row r="74" spans="1:33" ht="14.7" thickBot="1" x14ac:dyDescent="0.6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</row>
    <row r="75" spans="1:33" ht="105.3" customHeight="1" thickBot="1" x14ac:dyDescent="0.6">
      <c r="A75" s="6" t="s">
        <v>46</v>
      </c>
      <c r="B75" s="5" t="s">
        <v>0</v>
      </c>
      <c r="C75" s="5" t="s">
        <v>7</v>
      </c>
      <c r="D75" s="5" t="s">
        <v>14</v>
      </c>
      <c r="E75" s="5" t="s">
        <v>38</v>
      </c>
      <c r="F75" s="5" t="s">
        <v>41</v>
      </c>
      <c r="G75" s="5" t="s">
        <v>15</v>
      </c>
      <c r="H75" s="5" t="s">
        <v>16</v>
      </c>
      <c r="I75" s="5" t="s">
        <v>42</v>
      </c>
      <c r="J75" s="5" t="s">
        <v>17</v>
      </c>
      <c r="K75" s="5" t="s">
        <v>18</v>
      </c>
      <c r="L75" s="5" t="s">
        <v>36</v>
      </c>
      <c r="M75" s="5" t="s">
        <v>19</v>
      </c>
      <c r="N75" s="5" t="s">
        <v>20</v>
      </c>
      <c r="O75" s="5" t="s">
        <v>43</v>
      </c>
      <c r="P75" s="5" t="s">
        <v>21</v>
      </c>
      <c r="Q75" s="5" t="s">
        <v>22</v>
      </c>
      <c r="R75" s="5" t="s">
        <v>23</v>
      </c>
      <c r="S75" s="5" t="s">
        <v>24</v>
      </c>
      <c r="T75" s="5" t="s">
        <v>25</v>
      </c>
      <c r="U75" s="5" t="s">
        <v>37</v>
      </c>
      <c r="V75" s="5" t="s">
        <v>26</v>
      </c>
      <c r="W75" s="5" t="s">
        <v>27</v>
      </c>
      <c r="X75" s="5" t="s">
        <v>28</v>
      </c>
      <c r="Y75" s="5" t="s">
        <v>31</v>
      </c>
      <c r="Z75" s="5" t="s">
        <v>29</v>
      </c>
      <c r="AA75" s="51" t="s">
        <v>44</v>
      </c>
      <c r="AB75" s="52" t="s">
        <v>30</v>
      </c>
      <c r="AC75" s="53" t="s">
        <v>32</v>
      </c>
      <c r="AD75" s="53" t="s">
        <v>33</v>
      </c>
      <c r="AE75" s="53" t="s">
        <v>13</v>
      </c>
      <c r="AF75" s="53" t="s">
        <v>34</v>
      </c>
      <c r="AG75" s="54" t="s">
        <v>35</v>
      </c>
    </row>
    <row r="76" spans="1:33" ht="33.9" customHeight="1" x14ac:dyDescent="0.55000000000000004">
      <c r="A76" s="1" t="s">
        <v>4</v>
      </c>
      <c r="B76" s="23">
        <v>2085</v>
      </c>
      <c r="C76" s="95">
        <v>0.26900000000000002</v>
      </c>
      <c r="D76" s="95">
        <v>0.73099999999999998</v>
      </c>
      <c r="E76" s="95">
        <v>0</v>
      </c>
      <c r="F76" s="95">
        <v>5.8000000000000003E-2</v>
      </c>
      <c r="G76" s="95">
        <v>0.02</v>
      </c>
      <c r="H76" s="95">
        <v>3.4000000000000002E-2</v>
      </c>
      <c r="I76" s="95">
        <v>1E-3</v>
      </c>
      <c r="J76" s="95">
        <v>5.0000000000000001E-4</v>
      </c>
      <c r="K76" s="95">
        <v>5.0000000000000001E-4</v>
      </c>
      <c r="L76" s="95">
        <v>1E-3</v>
      </c>
      <c r="M76" s="95">
        <v>5.0000000000000001E-3</v>
      </c>
      <c r="N76" s="95">
        <v>5.0000000000000001E-3</v>
      </c>
      <c r="O76" s="95">
        <v>9.8000000000000004E-2</v>
      </c>
      <c r="P76" s="95">
        <v>3.1E-2</v>
      </c>
      <c r="Q76" s="95">
        <v>6.7000000000000004E-2</v>
      </c>
      <c r="R76" s="95">
        <v>8.0000000000000002E-3</v>
      </c>
      <c r="S76" s="95">
        <v>3.0000000000000001E-3</v>
      </c>
      <c r="T76" s="95">
        <v>4.0000000000000001E-3</v>
      </c>
      <c r="U76" s="95">
        <v>8.5999999999999993E-2</v>
      </c>
      <c r="V76" s="95">
        <v>2.7E-2</v>
      </c>
      <c r="W76" s="95">
        <v>5.8000000000000003E-2</v>
      </c>
      <c r="X76" s="95">
        <v>0.72399999999999998</v>
      </c>
      <c r="Y76" s="95">
        <v>0.18</v>
      </c>
      <c r="Z76" s="95">
        <v>0.54300000000000004</v>
      </c>
      <c r="AA76" s="97">
        <v>2.1000000000000001E-2</v>
      </c>
      <c r="AB76" s="98">
        <v>2.1000000000000001E-2</v>
      </c>
      <c r="AC76" s="95">
        <v>8.0000000000000002E-3</v>
      </c>
      <c r="AD76" s="95">
        <v>1.2999999999999999E-2</v>
      </c>
      <c r="AE76" s="95">
        <v>4.9000000000000002E-2</v>
      </c>
      <c r="AF76" s="95">
        <v>2E-3</v>
      </c>
      <c r="AG76" s="99">
        <v>4.7E-2</v>
      </c>
    </row>
    <row r="77" spans="1:33" ht="33.9" customHeight="1" x14ac:dyDescent="0.55000000000000004">
      <c r="A77" s="1" t="s">
        <v>5</v>
      </c>
      <c r="B77" s="74">
        <f>11/2085</f>
        <v>5.2757793764988013E-3</v>
      </c>
      <c r="C77" s="95">
        <v>0.63600000000000001</v>
      </c>
      <c r="D77" s="95">
        <v>0.36399999999999999</v>
      </c>
      <c r="E77" s="95">
        <v>0</v>
      </c>
      <c r="F77" s="95">
        <v>0.09</v>
      </c>
      <c r="G77" s="95">
        <v>9.0999999999999998E-2</v>
      </c>
      <c r="H77" s="95">
        <v>0</v>
      </c>
      <c r="I77" s="95">
        <v>0</v>
      </c>
      <c r="J77" s="95">
        <v>0</v>
      </c>
      <c r="K77" s="95">
        <v>0</v>
      </c>
      <c r="L77" s="95">
        <v>0</v>
      </c>
      <c r="M77" s="95">
        <v>0</v>
      </c>
      <c r="N77" s="95">
        <v>0</v>
      </c>
      <c r="O77" s="95">
        <v>0.182</v>
      </c>
      <c r="P77" s="95">
        <v>0.182</v>
      </c>
      <c r="Q77" s="95">
        <v>0</v>
      </c>
      <c r="R77" s="95">
        <v>0</v>
      </c>
      <c r="S77" s="95">
        <v>0</v>
      </c>
      <c r="T77" s="95">
        <v>0</v>
      </c>
      <c r="U77" s="95">
        <v>0</v>
      </c>
      <c r="V77" s="95">
        <v>0</v>
      </c>
      <c r="W77" s="95">
        <v>0</v>
      </c>
      <c r="X77" s="95">
        <v>0.72699999999999998</v>
      </c>
      <c r="Y77" s="95">
        <v>0.36399999999999999</v>
      </c>
      <c r="Z77" s="95">
        <v>0.36399999999999999</v>
      </c>
      <c r="AA77" s="97">
        <v>0</v>
      </c>
      <c r="AB77" s="98">
        <v>0</v>
      </c>
      <c r="AC77" s="95">
        <v>0</v>
      </c>
      <c r="AD77" s="95">
        <v>0</v>
      </c>
      <c r="AE77" s="95">
        <v>9.0999999999999998E-2</v>
      </c>
      <c r="AF77" s="95">
        <v>0</v>
      </c>
      <c r="AG77" s="99">
        <v>9.0999999999999998E-2</v>
      </c>
    </row>
    <row r="78" spans="1:33" ht="33.9" customHeight="1" x14ac:dyDescent="0.55000000000000004">
      <c r="A78" s="1" t="s">
        <v>58</v>
      </c>
      <c r="B78" s="74">
        <f>258/2085</f>
        <v>0.12374100719424461</v>
      </c>
      <c r="C78" s="95">
        <v>0.14000000000000001</v>
      </c>
      <c r="D78" s="95">
        <v>0.86</v>
      </c>
      <c r="E78" s="95">
        <v>0</v>
      </c>
      <c r="F78" s="95">
        <v>3.5000000000000003E-2</v>
      </c>
      <c r="G78" s="95">
        <v>0</v>
      </c>
      <c r="H78" s="95">
        <v>3.5000000000000003E-2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7.8E-2</v>
      </c>
      <c r="P78" s="95">
        <v>2.7E-2</v>
      </c>
      <c r="Q78" s="95">
        <v>0.05</v>
      </c>
      <c r="R78" s="95">
        <v>8.0000000000000002E-3</v>
      </c>
      <c r="S78" s="95">
        <v>0</v>
      </c>
      <c r="T78" s="95">
        <v>8.0000000000000002E-3</v>
      </c>
      <c r="U78" s="95">
        <v>4.2999999999999997E-2</v>
      </c>
      <c r="V78" s="95">
        <v>4.0000000000000001E-3</v>
      </c>
      <c r="W78" s="95">
        <v>3.9E-2</v>
      </c>
      <c r="X78" s="95">
        <v>0.82899999999999996</v>
      </c>
      <c r="Y78" s="95">
        <v>0.105</v>
      </c>
      <c r="Z78" s="95">
        <v>0.72499999999999998</v>
      </c>
      <c r="AA78" s="97">
        <v>8.0000000000000002E-3</v>
      </c>
      <c r="AB78" s="98">
        <v>4.0000000000000001E-3</v>
      </c>
      <c r="AC78" s="95">
        <v>0</v>
      </c>
      <c r="AD78" s="95">
        <v>4.0000000000000001E-3</v>
      </c>
      <c r="AE78" s="95">
        <v>3.9E-2</v>
      </c>
      <c r="AF78" s="95">
        <v>0</v>
      </c>
      <c r="AG78" s="99">
        <v>3.9E-2</v>
      </c>
    </row>
    <row r="79" spans="1:33" ht="33.9" customHeight="1" x14ac:dyDescent="0.55000000000000004">
      <c r="A79" s="1" t="s">
        <v>6</v>
      </c>
      <c r="B79" s="74">
        <f>208/2085</f>
        <v>9.976019184652278E-2</v>
      </c>
      <c r="C79" s="95">
        <v>0.38900000000000001</v>
      </c>
      <c r="D79" s="95">
        <v>0.61099999999999999</v>
      </c>
      <c r="E79" s="95">
        <v>0</v>
      </c>
      <c r="F79" s="95">
        <v>4.8000000000000001E-2</v>
      </c>
      <c r="G79" s="95">
        <v>2.9000000000000001E-2</v>
      </c>
      <c r="H79" s="95">
        <v>1.9E-2</v>
      </c>
      <c r="I79" s="95">
        <v>0</v>
      </c>
      <c r="J79" s="95">
        <v>0</v>
      </c>
      <c r="K79" s="95">
        <v>0</v>
      </c>
      <c r="L79" s="95">
        <v>5.0000000000000001E-3</v>
      </c>
      <c r="M79" s="95">
        <v>0</v>
      </c>
      <c r="N79" s="95">
        <v>5.0000000000000001E-3</v>
      </c>
      <c r="O79" s="95">
        <v>5.2999999999999999E-2</v>
      </c>
      <c r="P79" s="95">
        <v>2.4E-2</v>
      </c>
      <c r="Q79" s="95">
        <v>2.9000000000000001E-2</v>
      </c>
      <c r="R79" s="95">
        <v>5.0000000000000001E-3</v>
      </c>
      <c r="S79" s="95">
        <v>0</v>
      </c>
      <c r="T79" s="95">
        <v>5.0000000000000001E-3</v>
      </c>
      <c r="U79" s="95">
        <v>5.8000000000000003E-2</v>
      </c>
      <c r="V79" s="95">
        <v>2.4E-2</v>
      </c>
      <c r="W79" s="95">
        <v>3.4000000000000002E-2</v>
      </c>
      <c r="X79" s="95">
        <v>0.83199999999999996</v>
      </c>
      <c r="Y79" s="95">
        <v>0.313</v>
      </c>
      <c r="Z79" s="95">
        <v>0.51900000000000002</v>
      </c>
      <c r="AA79" s="97">
        <v>0</v>
      </c>
      <c r="AB79" s="98">
        <v>5.0000000000000001E-3</v>
      </c>
      <c r="AC79" s="95">
        <v>0</v>
      </c>
      <c r="AD79" s="95">
        <v>5.0000000000000001E-3</v>
      </c>
      <c r="AE79" s="95">
        <v>4.2999999999999997E-2</v>
      </c>
      <c r="AF79" s="95">
        <v>5.0000000000000001E-3</v>
      </c>
      <c r="AG79" s="99">
        <v>3.7999999999999999E-2</v>
      </c>
    </row>
    <row r="80" spans="1:33" ht="33.9" customHeight="1" x14ac:dyDescent="0.55000000000000004">
      <c r="A80" s="1" t="s">
        <v>1</v>
      </c>
      <c r="B80" s="74">
        <f>758/2085</f>
        <v>0.36354916067146281</v>
      </c>
      <c r="C80" s="95">
        <v>0.13200000000000001</v>
      </c>
      <c r="D80" s="95">
        <v>0.86799999999999999</v>
      </c>
      <c r="E80" s="95">
        <v>0</v>
      </c>
      <c r="F80" s="95">
        <v>0.03</v>
      </c>
      <c r="G80" s="95">
        <v>4.0000000000000001E-3</v>
      </c>
      <c r="H80" s="95">
        <v>2.5999999999999999E-2</v>
      </c>
      <c r="I80" s="95">
        <v>0</v>
      </c>
      <c r="J80" s="95">
        <v>0</v>
      </c>
      <c r="K80" s="95">
        <v>0</v>
      </c>
      <c r="L80" s="95">
        <v>0</v>
      </c>
      <c r="M80" s="95">
        <v>0</v>
      </c>
      <c r="N80" s="95">
        <v>0</v>
      </c>
      <c r="O80" s="95">
        <v>0.104</v>
      </c>
      <c r="P80" s="95">
        <v>2.4E-2</v>
      </c>
      <c r="Q80" s="95">
        <v>0.08</v>
      </c>
      <c r="R80" s="95">
        <v>7.0000000000000001E-3</v>
      </c>
      <c r="S80" s="95">
        <v>3.0000000000000001E-3</v>
      </c>
      <c r="T80" s="95">
        <v>4.0000000000000001E-3</v>
      </c>
      <c r="U80" s="95">
        <v>7.9000000000000001E-2</v>
      </c>
      <c r="V80" s="95">
        <v>7.0000000000000001E-3</v>
      </c>
      <c r="W80" s="95">
        <v>7.2999999999999995E-2</v>
      </c>
      <c r="X80" s="95">
        <v>0.76400000000000001</v>
      </c>
      <c r="Y80" s="95">
        <v>9.5000000000000001E-2</v>
      </c>
      <c r="Z80" s="95">
        <v>0.66900000000000004</v>
      </c>
      <c r="AA80" s="97">
        <v>1.6E-2</v>
      </c>
      <c r="AB80" s="98">
        <v>2.4E-2</v>
      </c>
      <c r="AC80" s="95">
        <v>5.0000000000000001E-3</v>
      </c>
      <c r="AD80" s="95">
        <v>1.7999999999999999E-2</v>
      </c>
      <c r="AE80" s="95">
        <v>5.5E-2</v>
      </c>
      <c r="AF80" s="95">
        <v>3.0000000000000001E-3</v>
      </c>
      <c r="AG80" s="99">
        <v>5.2999999999999999E-2</v>
      </c>
    </row>
    <row r="81" spans="1:33" ht="33.9" customHeight="1" x14ac:dyDescent="0.55000000000000004">
      <c r="A81" s="1" t="s">
        <v>2</v>
      </c>
      <c r="B81" s="74">
        <f>623/2085</f>
        <v>0.29880095923261391</v>
      </c>
      <c r="C81" s="95">
        <v>0.41399999999999998</v>
      </c>
      <c r="D81" s="95">
        <v>0.58599999999999997</v>
      </c>
      <c r="E81" s="95">
        <v>0</v>
      </c>
      <c r="F81" s="95">
        <v>8.7999999999999995E-2</v>
      </c>
      <c r="G81" s="95">
        <v>3.9E-2</v>
      </c>
      <c r="H81" s="95">
        <v>0.05</v>
      </c>
      <c r="I81" s="95">
        <v>2E-3</v>
      </c>
      <c r="J81" s="95">
        <v>2E-3</v>
      </c>
      <c r="K81" s="95">
        <v>0</v>
      </c>
      <c r="L81" s="95">
        <v>2E-3</v>
      </c>
      <c r="M81" s="95">
        <v>2E-3</v>
      </c>
      <c r="N81" s="95">
        <v>0</v>
      </c>
      <c r="O81" s="95">
        <v>0.08</v>
      </c>
      <c r="P81" s="95">
        <v>0.03</v>
      </c>
      <c r="Q81" s="95">
        <v>0.05</v>
      </c>
      <c r="R81" s="95">
        <v>5.0000000000000001E-3</v>
      </c>
      <c r="S81" s="95">
        <v>3.0000000000000001E-3</v>
      </c>
      <c r="T81" s="95">
        <v>2E-3</v>
      </c>
      <c r="U81" s="95">
        <v>0.11600000000000001</v>
      </c>
      <c r="V81" s="95">
        <v>5.8000000000000003E-2</v>
      </c>
      <c r="W81" s="95">
        <v>5.8000000000000003E-2</v>
      </c>
      <c r="X81" s="95">
        <v>0.69499999999999995</v>
      </c>
      <c r="Y81" s="95">
        <v>0.27800000000000002</v>
      </c>
      <c r="Z81" s="95">
        <v>0.66900000000000004</v>
      </c>
      <c r="AA81" s="97">
        <v>1.2999999999999999E-2</v>
      </c>
      <c r="AB81" s="98">
        <v>2.4E-2</v>
      </c>
      <c r="AC81" s="95">
        <v>1.2999999999999999E-2</v>
      </c>
      <c r="AD81" s="95">
        <v>1.0999999999999999E-2</v>
      </c>
      <c r="AE81" s="95">
        <v>0.05</v>
      </c>
      <c r="AF81" s="95">
        <v>2E-3</v>
      </c>
      <c r="AG81" s="99">
        <v>4.8000000000000001E-2</v>
      </c>
    </row>
    <row r="82" spans="1:33" ht="33.9" customHeight="1" thickBot="1" x14ac:dyDescent="0.6">
      <c r="A82" s="7" t="s">
        <v>3</v>
      </c>
      <c r="B82" s="79">
        <f>126/2085</f>
        <v>6.0431654676258995E-2</v>
      </c>
      <c r="C82" s="100">
        <v>0.33300000000000002</v>
      </c>
      <c r="D82" s="100">
        <v>0.66700000000000004</v>
      </c>
      <c r="E82" s="100">
        <v>0</v>
      </c>
      <c r="F82" s="100">
        <v>4.8000000000000001E-2</v>
      </c>
      <c r="G82" s="100">
        <v>1.4999999999999999E-2</v>
      </c>
      <c r="H82" s="100">
        <v>3.2000000000000001E-2</v>
      </c>
      <c r="I82" s="100">
        <v>0</v>
      </c>
      <c r="J82" s="100">
        <v>0</v>
      </c>
      <c r="K82" s="100">
        <v>0</v>
      </c>
      <c r="L82" s="100">
        <v>0</v>
      </c>
      <c r="M82" s="100">
        <v>0</v>
      </c>
      <c r="N82" s="100">
        <v>0</v>
      </c>
      <c r="O82" s="100">
        <v>0.19800000000000001</v>
      </c>
      <c r="P82" s="100">
        <v>5.6000000000000001E-2</v>
      </c>
      <c r="Q82" s="100">
        <v>0.14299999999999999</v>
      </c>
      <c r="R82" s="100">
        <v>1.6E-2</v>
      </c>
      <c r="S82" s="100">
        <v>1.6E-2</v>
      </c>
      <c r="T82" s="100">
        <v>0</v>
      </c>
      <c r="U82" s="100">
        <v>7.9000000000000001E-2</v>
      </c>
      <c r="V82" s="100">
        <v>3.2000000000000001E-2</v>
      </c>
      <c r="W82" s="100">
        <v>4.8000000000000001E-2</v>
      </c>
      <c r="X82" s="100">
        <v>0.56299999999999994</v>
      </c>
      <c r="Y82" s="100">
        <v>0.17499999999999999</v>
      </c>
      <c r="Z82" s="100">
        <v>0.38900000000000001</v>
      </c>
      <c r="AA82" s="101">
        <v>9.5000000000000001E-2</v>
      </c>
      <c r="AB82" s="102">
        <v>3.2000000000000001E-2</v>
      </c>
      <c r="AC82" s="100">
        <v>2.4E-2</v>
      </c>
      <c r="AD82" s="100">
        <v>8.0000000000000002E-3</v>
      </c>
      <c r="AE82" s="100">
        <v>0</v>
      </c>
      <c r="AF82" s="100">
        <v>0</v>
      </c>
      <c r="AG82" s="103">
        <v>0</v>
      </c>
    </row>
    <row r="83" spans="1:33" ht="33.9" customHeight="1" x14ac:dyDescent="0.55000000000000004">
      <c r="A83" s="13" t="s">
        <v>40</v>
      </c>
      <c r="B83" s="17">
        <v>35</v>
      </c>
      <c r="C83" s="83">
        <v>0.42899999999999999</v>
      </c>
      <c r="D83" s="83">
        <v>0.57099999999999995</v>
      </c>
      <c r="E83" s="83">
        <v>0</v>
      </c>
      <c r="F83" s="83">
        <v>0.14299999999999999</v>
      </c>
      <c r="G83" s="83">
        <v>5.7000000000000002E-2</v>
      </c>
      <c r="H83" s="83">
        <v>8.5999999999999993E-2</v>
      </c>
      <c r="I83" s="83">
        <v>0</v>
      </c>
      <c r="J83" s="83">
        <v>0</v>
      </c>
      <c r="K83" s="83">
        <v>0</v>
      </c>
      <c r="L83" s="83">
        <v>0</v>
      </c>
      <c r="M83" s="83">
        <v>0</v>
      </c>
      <c r="N83" s="83">
        <v>0</v>
      </c>
      <c r="O83" s="83">
        <v>8.5999999999999993E-2</v>
      </c>
      <c r="P83" s="83">
        <v>2.9000000000000001E-2</v>
      </c>
      <c r="Q83" s="83">
        <v>9.5000000000000001E-2</v>
      </c>
      <c r="R83" s="83">
        <v>0</v>
      </c>
      <c r="S83" s="83">
        <v>0</v>
      </c>
      <c r="T83" s="83">
        <v>0</v>
      </c>
      <c r="U83" s="83">
        <v>8.5999999999999993E-2</v>
      </c>
      <c r="V83" s="83">
        <v>2.9000000000000001E-2</v>
      </c>
      <c r="W83" s="83">
        <v>5.7000000000000002E-2</v>
      </c>
      <c r="X83" s="83">
        <v>0.48599999999999999</v>
      </c>
      <c r="Y83" s="83">
        <v>0.22900000000000001</v>
      </c>
      <c r="Z83" s="83">
        <v>0.25700000000000001</v>
      </c>
      <c r="AA83" s="84">
        <v>0.14299999999999999</v>
      </c>
      <c r="AB83" s="85">
        <v>0</v>
      </c>
      <c r="AC83" s="83">
        <v>0</v>
      </c>
      <c r="AD83" s="83">
        <v>0</v>
      </c>
      <c r="AE83" s="83">
        <v>0</v>
      </c>
      <c r="AF83" s="83">
        <v>0</v>
      </c>
      <c r="AG83" s="86">
        <v>0</v>
      </c>
    </row>
    <row r="84" spans="1:33" ht="33.9" customHeight="1" thickBot="1" x14ac:dyDescent="0.6">
      <c r="A84" s="15" t="s">
        <v>39</v>
      </c>
      <c r="B84" s="18">
        <v>66</v>
      </c>
      <c r="C84" s="91">
        <v>0.36399999999999999</v>
      </c>
      <c r="D84" s="91">
        <v>0.63600000000000001</v>
      </c>
      <c r="E84" s="91">
        <v>0</v>
      </c>
      <c r="F84" s="91">
        <v>0.19700000000000001</v>
      </c>
      <c r="G84" s="91">
        <v>4.4999999999999998E-2</v>
      </c>
      <c r="H84" s="91">
        <v>0.152</v>
      </c>
      <c r="I84" s="91">
        <v>1.4999999999999999E-2</v>
      </c>
      <c r="J84" s="91">
        <v>0</v>
      </c>
      <c r="K84" s="91">
        <v>1.4999999999999999E-2</v>
      </c>
      <c r="L84" s="91">
        <v>0</v>
      </c>
      <c r="M84" s="91">
        <v>0</v>
      </c>
      <c r="N84" s="91">
        <v>0</v>
      </c>
      <c r="O84" s="91">
        <v>0.22700000000000001</v>
      </c>
      <c r="P84" s="91">
        <v>9.0999999999999998E-2</v>
      </c>
      <c r="Q84" s="91">
        <v>0.214</v>
      </c>
      <c r="R84" s="91">
        <v>4.4999999999999998E-2</v>
      </c>
      <c r="S84" s="91">
        <v>1.4999999999999999E-2</v>
      </c>
      <c r="T84" s="91" t="s">
        <v>47</v>
      </c>
      <c r="U84" s="91">
        <v>0.152</v>
      </c>
      <c r="V84" s="91">
        <v>7.5999999999999998E-2</v>
      </c>
      <c r="W84" s="91">
        <v>7.5999999999999998E-2</v>
      </c>
      <c r="X84" s="91">
        <v>0.24199999999999999</v>
      </c>
      <c r="Y84" s="91">
        <v>9.0999999999999998E-2</v>
      </c>
      <c r="Z84" s="91">
        <v>0.152</v>
      </c>
      <c r="AA84" s="92">
        <v>0.106</v>
      </c>
      <c r="AB84" s="93">
        <v>7.5999999999999998E-2</v>
      </c>
      <c r="AC84" s="91">
        <v>0.03</v>
      </c>
      <c r="AD84" s="91">
        <v>4.4999999999999998E-2</v>
      </c>
      <c r="AE84" s="91">
        <v>0.13600000000000001</v>
      </c>
      <c r="AF84" s="91">
        <v>1.4999999999999999E-2</v>
      </c>
      <c r="AG84" s="94">
        <v>0.121</v>
      </c>
    </row>
    <row r="86" spans="1:33" x14ac:dyDescent="0.55000000000000004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</row>
    <row r="87" spans="1:33" ht="14.7" thickBot="1" x14ac:dyDescent="0.6"/>
    <row r="88" spans="1:33" ht="105.3" customHeight="1" thickBot="1" x14ac:dyDescent="0.6">
      <c r="A88" s="6" t="s">
        <v>56</v>
      </c>
      <c r="B88" s="5" t="s">
        <v>0</v>
      </c>
      <c r="C88" s="5" t="s">
        <v>7</v>
      </c>
      <c r="D88" s="5" t="s">
        <v>14</v>
      </c>
      <c r="E88" s="5" t="s">
        <v>38</v>
      </c>
      <c r="F88" s="5" t="s">
        <v>41</v>
      </c>
      <c r="G88" s="5" t="s">
        <v>15</v>
      </c>
      <c r="H88" s="5" t="s">
        <v>16</v>
      </c>
      <c r="I88" s="5" t="s">
        <v>42</v>
      </c>
      <c r="J88" s="5" t="s">
        <v>17</v>
      </c>
      <c r="K88" s="5" t="s">
        <v>18</v>
      </c>
      <c r="L88" s="5" t="s">
        <v>36</v>
      </c>
      <c r="M88" s="5" t="s">
        <v>19</v>
      </c>
      <c r="N88" s="5" t="s">
        <v>20</v>
      </c>
      <c r="O88" s="5" t="s">
        <v>43</v>
      </c>
      <c r="P88" s="5" t="s">
        <v>21</v>
      </c>
      <c r="Q88" s="5" t="s">
        <v>22</v>
      </c>
      <c r="R88" s="5" t="s">
        <v>23</v>
      </c>
      <c r="S88" s="5" t="s">
        <v>24</v>
      </c>
      <c r="T88" s="5" t="s">
        <v>25</v>
      </c>
      <c r="U88" s="5" t="s">
        <v>37</v>
      </c>
      <c r="V88" s="5" t="s">
        <v>26</v>
      </c>
      <c r="W88" s="5" t="s">
        <v>27</v>
      </c>
      <c r="X88" s="5" t="s">
        <v>28</v>
      </c>
      <c r="Y88" s="5" t="s">
        <v>31</v>
      </c>
      <c r="Z88" s="5" t="s">
        <v>29</v>
      </c>
      <c r="AA88" s="51" t="s">
        <v>44</v>
      </c>
      <c r="AB88" s="52" t="s">
        <v>30</v>
      </c>
      <c r="AC88" s="53" t="s">
        <v>32</v>
      </c>
      <c r="AD88" s="53" t="s">
        <v>33</v>
      </c>
      <c r="AE88" s="53" t="s">
        <v>13</v>
      </c>
      <c r="AF88" s="53" t="s">
        <v>34</v>
      </c>
      <c r="AG88" s="54" t="s">
        <v>35</v>
      </c>
    </row>
    <row r="89" spans="1:33" ht="33.9" customHeight="1" x14ac:dyDescent="0.55000000000000004">
      <c r="A89" s="1" t="s">
        <v>4</v>
      </c>
      <c r="B89" s="23">
        <v>2272</v>
      </c>
      <c r="C89" s="95">
        <v>0.28699999999999998</v>
      </c>
      <c r="D89" s="95">
        <v>0.71299999999999997</v>
      </c>
      <c r="E89" s="95">
        <v>1E-3</v>
      </c>
      <c r="F89" s="95">
        <v>6.3E-2</v>
      </c>
      <c r="G89" s="95">
        <v>2.5000000000000001E-2</v>
      </c>
      <c r="H89" s="95">
        <v>3.9E-2</v>
      </c>
      <c r="I89" s="95">
        <v>0</v>
      </c>
      <c r="J89" s="95">
        <v>0</v>
      </c>
      <c r="K89" s="95">
        <v>0</v>
      </c>
      <c r="L89" s="95">
        <v>1E-3</v>
      </c>
      <c r="M89" s="95">
        <v>0</v>
      </c>
      <c r="N89" s="95">
        <v>1E-3</v>
      </c>
      <c r="O89" s="95">
        <v>0.10100000000000001</v>
      </c>
      <c r="P89" s="95">
        <v>3.2000000000000001E-2</v>
      </c>
      <c r="Q89" s="95">
        <v>6.9000000000000006E-2</v>
      </c>
      <c r="R89" s="95">
        <v>1.0999999999999999E-2</v>
      </c>
      <c r="S89" s="95">
        <v>4.0000000000000001E-3</v>
      </c>
      <c r="T89" s="95">
        <v>7.0000000000000001E-3</v>
      </c>
      <c r="U89" s="95">
        <v>9.4E-2</v>
      </c>
      <c r="V89" s="95">
        <v>3.4000000000000002E-2</v>
      </c>
      <c r="W89" s="95">
        <v>0.06</v>
      </c>
      <c r="X89" s="95">
        <v>0.70599999999999996</v>
      </c>
      <c r="Y89" s="95">
        <v>0.185</v>
      </c>
      <c r="Z89" s="95">
        <v>0.52100000000000002</v>
      </c>
      <c r="AA89" s="97">
        <v>1.7999999999999999E-2</v>
      </c>
      <c r="AB89" s="98">
        <v>2.7E-2</v>
      </c>
      <c r="AC89" s="95">
        <v>1.2E-2</v>
      </c>
      <c r="AD89" s="95">
        <v>1.4999999999999999E-2</v>
      </c>
      <c r="AE89" s="95">
        <v>0.05</v>
      </c>
      <c r="AF89" s="95">
        <v>3.0000000000000001E-3</v>
      </c>
      <c r="AG89" s="99">
        <v>4.7E-2</v>
      </c>
    </row>
    <row r="90" spans="1:33" ht="33.9" customHeight="1" x14ac:dyDescent="0.55000000000000004">
      <c r="A90" s="1" t="s">
        <v>5</v>
      </c>
      <c r="B90" s="74">
        <f>13/2272</f>
        <v>5.7218309859154931E-3</v>
      </c>
      <c r="C90" s="95">
        <v>0.38500000000000001</v>
      </c>
      <c r="D90" s="95">
        <v>0.61499999999999999</v>
      </c>
      <c r="E90" s="95">
        <v>0</v>
      </c>
      <c r="F90" s="95">
        <v>7.6999999999999999E-2</v>
      </c>
      <c r="G90" s="95">
        <v>7.6999999999999999E-2</v>
      </c>
      <c r="H90" s="95">
        <v>0</v>
      </c>
      <c r="I90" s="95">
        <v>0</v>
      </c>
      <c r="J90" s="95">
        <v>0</v>
      </c>
      <c r="K90" s="95">
        <v>0</v>
      </c>
      <c r="L90" s="95">
        <v>0</v>
      </c>
      <c r="M90" s="95">
        <v>0</v>
      </c>
      <c r="N90" s="95">
        <v>0</v>
      </c>
      <c r="O90" s="95">
        <v>0</v>
      </c>
      <c r="P90" s="95">
        <v>0</v>
      </c>
      <c r="Q90" s="95">
        <v>0</v>
      </c>
      <c r="R90" s="95">
        <v>7.6999999999999999E-2</v>
      </c>
      <c r="S90" s="95">
        <v>0</v>
      </c>
      <c r="T90" s="95">
        <v>7.6999999999999999E-2</v>
      </c>
      <c r="U90" s="95">
        <v>0</v>
      </c>
      <c r="V90" s="95">
        <v>0</v>
      </c>
      <c r="W90" s="95">
        <v>0</v>
      </c>
      <c r="X90" s="95">
        <v>0.84599999999999997</v>
      </c>
      <c r="Y90" s="95">
        <v>0.308</v>
      </c>
      <c r="Z90" s="95">
        <v>0.53800000000000003</v>
      </c>
      <c r="AA90" s="97">
        <v>7.6999999999999999E-2</v>
      </c>
      <c r="AB90" s="98">
        <v>0</v>
      </c>
      <c r="AC90" s="95">
        <v>0</v>
      </c>
      <c r="AD90" s="95">
        <v>0</v>
      </c>
      <c r="AE90" s="95">
        <v>0.154</v>
      </c>
      <c r="AF90" s="95">
        <v>0</v>
      </c>
      <c r="AG90" s="99">
        <v>0.154</v>
      </c>
    </row>
    <row r="91" spans="1:33" ht="33.9" customHeight="1" x14ac:dyDescent="0.55000000000000004">
      <c r="A91" s="1" t="s">
        <v>58</v>
      </c>
      <c r="B91" s="74">
        <f>273/2272</f>
        <v>0.12015845070422536</v>
      </c>
      <c r="C91" s="95">
        <v>0.13200000000000001</v>
      </c>
      <c r="D91" s="95">
        <v>0.86799999999999999</v>
      </c>
      <c r="E91" s="95">
        <v>0</v>
      </c>
      <c r="F91" s="95">
        <v>2.5999999999999999E-2</v>
      </c>
      <c r="G91" s="95">
        <v>0</v>
      </c>
      <c r="H91" s="95">
        <v>2.5999999999999999E-2</v>
      </c>
      <c r="I91" s="95">
        <v>0</v>
      </c>
      <c r="J91" s="95">
        <v>0</v>
      </c>
      <c r="K91" s="95">
        <v>0</v>
      </c>
      <c r="L91" s="95">
        <v>0</v>
      </c>
      <c r="M91" s="95">
        <v>0</v>
      </c>
      <c r="N91" s="95">
        <v>0</v>
      </c>
      <c r="O91" s="95">
        <v>8.4000000000000005E-2</v>
      </c>
      <c r="P91" s="95">
        <v>2.9000000000000001E-2</v>
      </c>
      <c r="Q91" s="95">
        <v>5.5E-2</v>
      </c>
      <c r="R91" s="95">
        <v>4.0000000000000001E-3</v>
      </c>
      <c r="S91" s="95">
        <v>0</v>
      </c>
      <c r="T91" s="95">
        <v>4.0000000000000001E-3</v>
      </c>
      <c r="U91" s="95">
        <v>3.6999999999999998E-2</v>
      </c>
      <c r="V91" s="95">
        <v>4.0000000000000001E-3</v>
      </c>
      <c r="W91" s="95">
        <v>3.3000000000000002E-2</v>
      </c>
      <c r="X91" s="95">
        <v>0.83899999999999997</v>
      </c>
      <c r="Y91" s="95">
        <v>9.5000000000000001E-2</v>
      </c>
      <c r="Z91" s="95">
        <v>0.74399999999999999</v>
      </c>
      <c r="AA91" s="97">
        <v>1.4999999999999999E-2</v>
      </c>
      <c r="AB91" s="98">
        <v>4.0000000000000001E-3</v>
      </c>
      <c r="AC91" s="95">
        <v>0</v>
      </c>
      <c r="AD91" s="95">
        <v>4.0000000000000001E-3</v>
      </c>
      <c r="AE91" s="95">
        <v>2.5999999999999999E-2</v>
      </c>
      <c r="AF91" s="95">
        <v>0</v>
      </c>
      <c r="AG91" s="99">
        <v>2.5999999999999999E-2</v>
      </c>
    </row>
    <row r="92" spans="1:33" ht="33.9" customHeight="1" x14ac:dyDescent="0.55000000000000004">
      <c r="A92" s="1" t="s">
        <v>6</v>
      </c>
      <c r="B92" s="74">
        <f>232/2272</f>
        <v>0.10211267605633803</v>
      </c>
      <c r="C92" s="95">
        <v>0.42199999999999999</v>
      </c>
      <c r="D92" s="95">
        <v>0.57799999999999996</v>
      </c>
      <c r="E92" s="95">
        <v>0</v>
      </c>
      <c r="F92" s="95">
        <v>5.1999999999999998E-2</v>
      </c>
      <c r="G92" s="95">
        <v>3.9E-2</v>
      </c>
      <c r="H92" s="95">
        <v>1.2999999999999999E-2</v>
      </c>
      <c r="I92" s="95">
        <v>0</v>
      </c>
      <c r="J92" s="95">
        <v>0</v>
      </c>
      <c r="K92" s="95">
        <v>0</v>
      </c>
      <c r="L92" s="95">
        <v>4.0000000000000001E-3</v>
      </c>
      <c r="M92" s="95">
        <v>0</v>
      </c>
      <c r="N92" s="95">
        <v>4.0000000000000001E-3</v>
      </c>
      <c r="O92" s="95">
        <v>5.6000000000000001E-2</v>
      </c>
      <c r="P92" s="95">
        <v>2.5999999999999999E-2</v>
      </c>
      <c r="Q92" s="95">
        <v>0.03</v>
      </c>
      <c r="R92" s="95">
        <v>8.9999999999999993E-3</v>
      </c>
      <c r="S92" s="95">
        <v>0</v>
      </c>
      <c r="T92" s="95">
        <v>8.9999999999999993E-3</v>
      </c>
      <c r="U92" s="95">
        <v>7.8E-2</v>
      </c>
      <c r="V92" s="95">
        <v>3.4000000000000002E-2</v>
      </c>
      <c r="W92" s="95">
        <v>4.2999999999999997E-2</v>
      </c>
      <c r="X92" s="95">
        <v>0.79300000000000004</v>
      </c>
      <c r="Y92" s="95">
        <v>0.31900000000000001</v>
      </c>
      <c r="Z92" s="95">
        <v>0.47399999999999998</v>
      </c>
      <c r="AA92" s="97">
        <v>1.7000000000000001E-2</v>
      </c>
      <c r="AB92" s="98">
        <v>1.2999999999999999E-2</v>
      </c>
      <c r="AC92" s="95">
        <v>4.0000000000000001E-3</v>
      </c>
      <c r="AD92" s="95">
        <v>8.9999999999999993E-3</v>
      </c>
      <c r="AE92" s="95">
        <v>5.6000000000000001E-2</v>
      </c>
      <c r="AF92" s="95">
        <v>4.0000000000000001E-3</v>
      </c>
      <c r="AG92" s="99">
        <v>5.1999999999999998E-2</v>
      </c>
    </row>
    <row r="93" spans="1:33" ht="33.9" customHeight="1" x14ac:dyDescent="0.55000000000000004">
      <c r="A93" s="1" t="s">
        <v>1</v>
      </c>
      <c r="B93" s="74">
        <f>875/2272</f>
        <v>0.38512323943661969</v>
      </c>
      <c r="C93" s="95">
        <v>0.154</v>
      </c>
      <c r="D93" s="95">
        <v>0.84599999999999997</v>
      </c>
      <c r="E93" s="95">
        <v>0</v>
      </c>
      <c r="F93" s="95">
        <v>3.5000000000000003E-2</v>
      </c>
      <c r="G93" s="95">
        <v>8.0000000000000002E-3</v>
      </c>
      <c r="H93" s="95">
        <v>2.7E-2</v>
      </c>
      <c r="I93" s="95">
        <v>0</v>
      </c>
      <c r="J93" s="95">
        <v>0</v>
      </c>
      <c r="K93" s="95">
        <v>0</v>
      </c>
      <c r="L93" s="95">
        <v>1E-3</v>
      </c>
      <c r="M93" s="95">
        <v>0</v>
      </c>
      <c r="N93" s="95">
        <v>1E-3</v>
      </c>
      <c r="O93" s="95">
        <v>0.114</v>
      </c>
      <c r="P93" s="95">
        <v>0.03</v>
      </c>
      <c r="Q93" s="95">
        <v>8.5000000000000006E-2</v>
      </c>
      <c r="R93" s="95">
        <v>1.0999999999999999E-2</v>
      </c>
      <c r="S93" s="95">
        <v>3.0000000000000001E-3</v>
      </c>
      <c r="T93" s="95">
        <v>8.0000000000000002E-3</v>
      </c>
      <c r="U93" s="95">
        <v>8.6999999999999994E-2</v>
      </c>
      <c r="V93" s="95">
        <v>7.0000000000000001E-3</v>
      </c>
      <c r="W93" s="95">
        <v>0.08</v>
      </c>
      <c r="X93" s="95">
        <v>0.73499999999999999</v>
      </c>
      <c r="Y93" s="95">
        <v>0.104</v>
      </c>
      <c r="Z93" s="95">
        <v>0.63100000000000001</v>
      </c>
      <c r="AA93" s="97">
        <v>1.9E-2</v>
      </c>
      <c r="AB93" s="98">
        <v>2.9000000000000001E-2</v>
      </c>
      <c r="AC93" s="95">
        <v>8.9999999999999993E-3</v>
      </c>
      <c r="AD93" s="95">
        <v>1.9E-2</v>
      </c>
      <c r="AE93" s="95">
        <v>6.0999999999999999E-2</v>
      </c>
      <c r="AF93" s="95">
        <v>1E-3</v>
      </c>
      <c r="AG93" s="99">
        <v>5.8999999999999997E-2</v>
      </c>
    </row>
    <row r="94" spans="1:33" ht="33.9" customHeight="1" x14ac:dyDescent="0.55000000000000004">
      <c r="A94" s="1" t="s">
        <v>2</v>
      </c>
      <c r="B94" s="74">
        <f>637/2272</f>
        <v>0.28036971830985913</v>
      </c>
      <c r="C94" s="95">
        <v>0.46300000000000002</v>
      </c>
      <c r="D94" s="95">
        <v>0.53700000000000003</v>
      </c>
      <c r="E94" s="95">
        <v>0</v>
      </c>
      <c r="F94" s="95">
        <v>9.9000000000000005E-2</v>
      </c>
      <c r="G94" s="95">
        <v>4.5999999999999999E-2</v>
      </c>
      <c r="H94" s="95">
        <v>5.2999999999999999E-2</v>
      </c>
      <c r="I94" s="95">
        <v>2E-3</v>
      </c>
      <c r="J94" s="95">
        <v>2E-3</v>
      </c>
      <c r="K94" s="95">
        <v>0</v>
      </c>
      <c r="L94" s="95">
        <v>2E-3</v>
      </c>
      <c r="M94" s="95">
        <v>2E-3</v>
      </c>
      <c r="N94" s="95">
        <v>0</v>
      </c>
      <c r="O94" s="95">
        <v>7.4999999999999997E-2</v>
      </c>
      <c r="P94" s="95">
        <v>2.8000000000000001E-2</v>
      </c>
      <c r="Q94" s="95">
        <v>4.7E-2</v>
      </c>
      <c r="R94" s="95">
        <v>6.0000000000000001E-3</v>
      </c>
      <c r="S94" s="95">
        <v>5.0000000000000001E-3</v>
      </c>
      <c r="T94" s="95">
        <v>2E-3</v>
      </c>
      <c r="U94" s="95">
        <v>0.129</v>
      </c>
      <c r="V94" s="95">
        <v>7.3999999999999996E-2</v>
      </c>
      <c r="W94" s="95">
        <v>5.5E-2</v>
      </c>
      <c r="X94" s="95">
        <v>0.66600000000000004</v>
      </c>
      <c r="Y94" s="95">
        <v>0.3</v>
      </c>
      <c r="Z94" s="95">
        <v>0.36599999999999999</v>
      </c>
      <c r="AA94" s="97">
        <v>1.4E-2</v>
      </c>
      <c r="AB94" s="98">
        <v>3.3000000000000002E-2</v>
      </c>
      <c r="AC94" s="95">
        <v>0.02</v>
      </c>
      <c r="AD94" s="95">
        <v>1.2999999999999999E-2</v>
      </c>
      <c r="AE94" s="95">
        <v>0.06</v>
      </c>
      <c r="AF94" s="95">
        <v>6.0000000000000001E-3</v>
      </c>
      <c r="AG94" s="99">
        <v>5.2999999999999999E-2</v>
      </c>
    </row>
    <row r="95" spans="1:33" ht="33.9" customHeight="1" thickBot="1" x14ac:dyDescent="0.6">
      <c r="A95" s="7" t="s">
        <v>3</v>
      </c>
      <c r="B95" s="74">
        <f>123/2272</f>
        <v>5.4137323943661969E-2</v>
      </c>
      <c r="C95" s="100">
        <v>0.30099999999999999</v>
      </c>
      <c r="D95" s="100">
        <v>0.69899999999999995</v>
      </c>
      <c r="E95" s="100">
        <v>0</v>
      </c>
      <c r="F95" s="100">
        <v>4.9000000000000002E-2</v>
      </c>
      <c r="G95" s="100">
        <v>8.0000000000000002E-3</v>
      </c>
      <c r="H95" s="100">
        <v>4.1000000000000002E-2</v>
      </c>
      <c r="I95" s="100">
        <v>0</v>
      </c>
      <c r="J95" s="100">
        <v>0</v>
      </c>
      <c r="K95" s="100">
        <v>0</v>
      </c>
      <c r="L95" s="100">
        <v>0</v>
      </c>
      <c r="M95" s="100">
        <v>0</v>
      </c>
      <c r="N95" s="100">
        <v>0</v>
      </c>
      <c r="O95" s="100">
        <v>0.26800000000000002</v>
      </c>
      <c r="P95" s="100">
        <v>7.2999999999999995E-2</v>
      </c>
      <c r="Q95" s="100">
        <v>0.19500000000000001</v>
      </c>
      <c r="R95" s="100">
        <v>1.6E-2</v>
      </c>
      <c r="S95" s="100">
        <v>1.6E-2</v>
      </c>
      <c r="T95" s="100">
        <v>0</v>
      </c>
      <c r="U95" s="100">
        <v>0.106</v>
      </c>
      <c r="V95" s="100">
        <v>5.7000000000000002E-2</v>
      </c>
      <c r="W95" s="100">
        <v>4.9000000000000002E-2</v>
      </c>
      <c r="X95" s="100">
        <v>0.47199999999999998</v>
      </c>
      <c r="Y95" s="100">
        <v>0.122</v>
      </c>
      <c r="Z95" s="100">
        <v>0.35</v>
      </c>
      <c r="AA95" s="101">
        <v>4.1000000000000002E-2</v>
      </c>
      <c r="AB95" s="102">
        <v>4.9000000000000002E-2</v>
      </c>
      <c r="AC95" s="100">
        <v>2.4E-2</v>
      </c>
      <c r="AD95" s="100">
        <v>2.4E-2</v>
      </c>
      <c r="AE95" s="100">
        <v>0</v>
      </c>
      <c r="AF95" s="100">
        <v>0</v>
      </c>
      <c r="AG95" s="103">
        <v>0</v>
      </c>
    </row>
    <row r="96" spans="1:33" ht="33.9" customHeight="1" x14ac:dyDescent="0.55000000000000004">
      <c r="A96" s="13" t="s">
        <v>40</v>
      </c>
      <c r="B96" s="17">
        <v>48</v>
      </c>
      <c r="C96" s="83">
        <v>0.29199999999999998</v>
      </c>
      <c r="D96" s="83">
        <v>0.70799999999999996</v>
      </c>
      <c r="E96" s="83">
        <v>0</v>
      </c>
      <c r="F96" s="83">
        <v>0.125</v>
      </c>
      <c r="G96" s="83">
        <v>6.3E-2</v>
      </c>
      <c r="H96" s="83">
        <v>6.3E-2</v>
      </c>
      <c r="I96" s="83">
        <v>0</v>
      </c>
      <c r="J96" s="83">
        <v>0</v>
      </c>
      <c r="K96" s="83">
        <v>0</v>
      </c>
      <c r="L96" s="83">
        <v>0</v>
      </c>
      <c r="M96" s="83">
        <v>0</v>
      </c>
      <c r="N96" s="83">
        <v>0</v>
      </c>
      <c r="O96" s="83">
        <v>6.3E-2</v>
      </c>
      <c r="P96" s="83">
        <v>4.2000000000000003E-2</v>
      </c>
      <c r="Q96" s="83">
        <v>2.1000000000000001E-2</v>
      </c>
      <c r="R96" s="83">
        <v>2.1000000000000001E-2</v>
      </c>
      <c r="S96" s="83">
        <v>0</v>
      </c>
      <c r="T96" s="83">
        <v>2.1000000000000001E-2</v>
      </c>
      <c r="U96" s="83">
        <v>0.104</v>
      </c>
      <c r="V96" s="83">
        <v>4.2000000000000003E-2</v>
      </c>
      <c r="W96" s="83">
        <v>6.3E-2</v>
      </c>
      <c r="X96" s="83">
        <v>0.66700000000000004</v>
      </c>
      <c r="Y96" s="83">
        <v>0.14599999999999999</v>
      </c>
      <c r="Z96" s="83">
        <v>0.52100000000000002</v>
      </c>
      <c r="AA96" s="84">
        <v>2.1000000000000001E-2</v>
      </c>
      <c r="AB96" s="85">
        <v>8.3000000000000004E-2</v>
      </c>
      <c r="AC96" s="83">
        <v>4.2000000000000003E-2</v>
      </c>
      <c r="AD96" s="83">
        <v>4.2000000000000003E-2</v>
      </c>
      <c r="AE96" s="83">
        <v>0</v>
      </c>
      <c r="AF96" s="83">
        <v>0</v>
      </c>
      <c r="AG96" s="86">
        <v>0</v>
      </c>
    </row>
    <row r="97" spans="1:33" ht="33.9" customHeight="1" thickBot="1" x14ac:dyDescent="0.6">
      <c r="A97" s="15" t="s">
        <v>39</v>
      </c>
      <c r="B97" s="18">
        <v>71</v>
      </c>
      <c r="C97" s="91">
        <v>0.437</v>
      </c>
      <c r="D97" s="91">
        <v>0.53500000000000003</v>
      </c>
      <c r="E97" s="91">
        <v>2.8000000000000001E-2</v>
      </c>
      <c r="F97" s="91">
        <v>0.254</v>
      </c>
      <c r="G97" s="91">
        <v>8.5000000000000006E-2</v>
      </c>
      <c r="H97" s="91">
        <v>0.16900000000000001</v>
      </c>
      <c r="I97" s="91">
        <v>0</v>
      </c>
      <c r="J97" s="91">
        <v>0</v>
      </c>
      <c r="K97" s="91">
        <v>0</v>
      </c>
      <c r="L97" s="91">
        <v>0</v>
      </c>
      <c r="M97" s="91">
        <v>0</v>
      </c>
      <c r="N97" s="91">
        <v>0</v>
      </c>
      <c r="O97" s="91">
        <v>0.127</v>
      </c>
      <c r="P97" s="91">
        <v>5.6000000000000001E-2</v>
      </c>
      <c r="Q97" s="91">
        <v>7.0000000000000007E-2</v>
      </c>
      <c r="R97" s="91">
        <v>7.0000000000000007E-2</v>
      </c>
      <c r="S97" s="91">
        <v>2.8000000000000001E-2</v>
      </c>
      <c r="T97" s="91">
        <v>4.2000000000000003E-2</v>
      </c>
      <c r="U97" s="91">
        <v>0.14099999999999999</v>
      </c>
      <c r="V97" s="91">
        <v>8.5000000000000006E-2</v>
      </c>
      <c r="W97" s="91">
        <v>5.6000000000000001E-2</v>
      </c>
      <c r="X97" s="91">
        <v>0.33800000000000002</v>
      </c>
      <c r="Y97" s="91">
        <v>0.183</v>
      </c>
      <c r="Z97" s="91">
        <v>0.155</v>
      </c>
      <c r="AA97" s="92">
        <v>1.4E-2</v>
      </c>
      <c r="AB97" s="93">
        <v>1.4E-2</v>
      </c>
      <c r="AC97" s="91">
        <v>0</v>
      </c>
      <c r="AD97" s="91">
        <v>1.4E-2</v>
      </c>
      <c r="AE97" s="91">
        <v>0</v>
      </c>
      <c r="AF97" s="91">
        <v>0</v>
      </c>
      <c r="AG97" s="94">
        <v>0</v>
      </c>
    </row>
    <row r="99" spans="1:33" x14ac:dyDescent="0.55000000000000004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</row>
    <row r="100" spans="1:33" ht="14.7" thickBot="1" x14ac:dyDescent="0.6"/>
    <row r="101" spans="1:33" ht="105.3" customHeight="1" thickBot="1" x14ac:dyDescent="0.6">
      <c r="A101" s="37" t="s">
        <v>57</v>
      </c>
      <c r="B101" s="5" t="s">
        <v>0</v>
      </c>
      <c r="C101" s="5" t="s">
        <v>7</v>
      </c>
      <c r="D101" s="5" t="s">
        <v>14</v>
      </c>
      <c r="E101" s="5" t="s">
        <v>38</v>
      </c>
      <c r="F101" s="5" t="s">
        <v>41</v>
      </c>
      <c r="G101" s="5" t="s">
        <v>15</v>
      </c>
      <c r="H101" s="5" t="s">
        <v>16</v>
      </c>
      <c r="I101" s="5" t="s">
        <v>42</v>
      </c>
      <c r="J101" s="5" t="s">
        <v>17</v>
      </c>
      <c r="K101" s="5" t="s">
        <v>18</v>
      </c>
      <c r="L101" s="5" t="s">
        <v>36</v>
      </c>
      <c r="M101" s="5" t="s">
        <v>19</v>
      </c>
      <c r="N101" s="5" t="s">
        <v>20</v>
      </c>
      <c r="O101" s="5" t="s">
        <v>43</v>
      </c>
      <c r="P101" s="5" t="s">
        <v>21</v>
      </c>
      <c r="Q101" s="5" t="s">
        <v>22</v>
      </c>
      <c r="R101" s="5" t="s">
        <v>23</v>
      </c>
      <c r="S101" s="5" t="s">
        <v>24</v>
      </c>
      <c r="T101" s="5" t="s">
        <v>25</v>
      </c>
      <c r="U101" s="5" t="s">
        <v>37</v>
      </c>
      <c r="V101" s="5" t="s">
        <v>26</v>
      </c>
      <c r="W101" s="5" t="s">
        <v>27</v>
      </c>
      <c r="X101" s="5" t="s">
        <v>28</v>
      </c>
      <c r="Y101" s="5" t="s">
        <v>31</v>
      </c>
      <c r="Z101" s="5" t="s">
        <v>29</v>
      </c>
      <c r="AA101" s="51" t="s">
        <v>44</v>
      </c>
      <c r="AB101" s="52" t="s">
        <v>30</v>
      </c>
      <c r="AC101" s="53" t="s">
        <v>32</v>
      </c>
      <c r="AD101" s="53" t="s">
        <v>33</v>
      </c>
      <c r="AE101" s="53" t="s">
        <v>13</v>
      </c>
      <c r="AF101" s="53" t="s">
        <v>34</v>
      </c>
      <c r="AG101" s="54" t="s">
        <v>35</v>
      </c>
    </row>
    <row r="102" spans="1:33" ht="33.9" customHeight="1" x14ac:dyDescent="0.55000000000000004">
      <c r="A102" s="36" t="s">
        <v>4</v>
      </c>
      <c r="B102" s="23">
        <v>2242</v>
      </c>
      <c r="C102" s="95">
        <v>0.28899999999999998</v>
      </c>
      <c r="D102" s="95">
        <v>0.71099999999999997</v>
      </c>
      <c r="E102" s="95">
        <v>0</v>
      </c>
      <c r="F102" s="95">
        <v>5.7000000000000002E-2</v>
      </c>
      <c r="G102" s="95">
        <v>2.1000000000000001E-2</v>
      </c>
      <c r="H102" s="95">
        <v>3.5000000000000003E-2</v>
      </c>
      <c r="I102" s="95">
        <v>0</v>
      </c>
      <c r="J102" s="95">
        <v>0</v>
      </c>
      <c r="K102" s="95">
        <v>0</v>
      </c>
      <c r="L102" s="95">
        <v>2E-3</v>
      </c>
      <c r="M102" s="95">
        <v>0</v>
      </c>
      <c r="N102" s="95">
        <v>2E-3</v>
      </c>
      <c r="O102" s="95">
        <v>0.10299999999999999</v>
      </c>
      <c r="P102" s="95">
        <v>3.4000000000000002E-2</v>
      </c>
      <c r="Q102" s="95">
        <v>6.9000000000000006E-2</v>
      </c>
      <c r="R102" s="95">
        <v>1.0999999999999999E-2</v>
      </c>
      <c r="S102" s="95">
        <v>5.0000000000000001E-3</v>
      </c>
      <c r="T102" s="95">
        <v>6.0000000000000001E-3</v>
      </c>
      <c r="U102" s="95">
        <v>9.6000000000000002E-2</v>
      </c>
      <c r="V102" s="95">
        <v>3.2000000000000001E-2</v>
      </c>
      <c r="W102" s="95">
        <v>6.5000000000000002E-2</v>
      </c>
      <c r="X102" s="95">
        <v>0.70199999999999996</v>
      </c>
      <c r="Y102" s="95">
        <v>0.186</v>
      </c>
      <c r="Z102" s="95">
        <v>0.51600000000000001</v>
      </c>
      <c r="AA102" s="97">
        <v>2.9000000000000001E-2</v>
      </c>
      <c r="AB102" s="98">
        <v>0.13200000000000001</v>
      </c>
      <c r="AC102" s="95">
        <v>4.5999999999999999E-2</v>
      </c>
      <c r="AD102" s="95">
        <v>8.5999999999999993E-2</v>
      </c>
      <c r="AE102" s="95">
        <v>0.05</v>
      </c>
      <c r="AF102" s="95">
        <v>3.0000000000000001E-3</v>
      </c>
      <c r="AG102" s="99">
        <v>4.8000000000000001E-2</v>
      </c>
    </row>
    <row r="103" spans="1:33" ht="33.9" customHeight="1" x14ac:dyDescent="0.55000000000000004">
      <c r="A103" s="36" t="s">
        <v>5</v>
      </c>
      <c r="B103" s="74">
        <f>15/2242</f>
        <v>6.6904549509366638E-3</v>
      </c>
      <c r="C103" s="95">
        <v>0.4</v>
      </c>
      <c r="D103" s="95">
        <v>0.6</v>
      </c>
      <c r="E103" s="95">
        <v>0</v>
      </c>
      <c r="F103" s="95">
        <v>0.2</v>
      </c>
      <c r="G103" s="95">
        <v>0.2</v>
      </c>
      <c r="H103" s="95">
        <v>0</v>
      </c>
      <c r="I103" s="95">
        <v>0</v>
      </c>
      <c r="J103" s="95">
        <v>0</v>
      </c>
      <c r="K103" s="95">
        <v>0</v>
      </c>
      <c r="L103" s="95">
        <v>0</v>
      </c>
      <c r="M103" s="95">
        <v>0</v>
      </c>
      <c r="N103" s="95">
        <v>0</v>
      </c>
      <c r="O103" s="95">
        <v>0</v>
      </c>
      <c r="P103" s="95">
        <v>0</v>
      </c>
      <c r="Q103" s="95">
        <v>0</v>
      </c>
      <c r="R103" s="95">
        <v>0</v>
      </c>
      <c r="S103" s="95">
        <v>0</v>
      </c>
      <c r="T103" s="95">
        <v>0</v>
      </c>
      <c r="U103" s="95">
        <v>0</v>
      </c>
      <c r="V103" s="95">
        <v>0</v>
      </c>
      <c r="W103" s="95">
        <v>0</v>
      </c>
      <c r="X103" s="95">
        <v>0.8</v>
      </c>
      <c r="Y103" s="95">
        <v>0.2</v>
      </c>
      <c r="Z103" s="95">
        <v>0.6</v>
      </c>
      <c r="AA103" s="97">
        <v>0</v>
      </c>
      <c r="AB103" s="98">
        <v>0.13300000000000001</v>
      </c>
      <c r="AC103" s="95">
        <v>0.13300000000000001</v>
      </c>
      <c r="AD103" s="95">
        <v>0</v>
      </c>
      <c r="AE103" s="95">
        <v>6.7000000000000004E-2</v>
      </c>
      <c r="AF103" s="95">
        <v>0</v>
      </c>
      <c r="AG103" s="99">
        <v>6.7000000000000004E-2</v>
      </c>
    </row>
    <row r="104" spans="1:33" ht="33.9" customHeight="1" x14ac:dyDescent="0.55000000000000004">
      <c r="A104" s="36" t="s">
        <v>58</v>
      </c>
      <c r="B104" s="74">
        <f>271/2242</f>
        <v>0.12087421944692239</v>
      </c>
      <c r="C104" s="95">
        <v>0.14399999999999999</v>
      </c>
      <c r="D104" s="95">
        <v>0.85599999999999998</v>
      </c>
      <c r="E104" s="95">
        <v>0</v>
      </c>
      <c r="F104" s="95">
        <v>1.7999999999999999E-2</v>
      </c>
      <c r="G104" s="95">
        <v>0</v>
      </c>
      <c r="H104" s="95">
        <v>1.7999999999999999E-2</v>
      </c>
      <c r="I104" s="95">
        <v>0</v>
      </c>
      <c r="J104" s="95">
        <v>0</v>
      </c>
      <c r="K104" s="95">
        <v>0</v>
      </c>
      <c r="L104" s="95">
        <v>4.0000000000000001E-3</v>
      </c>
      <c r="M104" s="95">
        <v>0</v>
      </c>
      <c r="N104" s="95">
        <v>4.0000000000000001E-3</v>
      </c>
      <c r="O104" s="95">
        <v>8.5000000000000006E-2</v>
      </c>
      <c r="P104" s="95">
        <v>2.5999999999999999E-2</v>
      </c>
      <c r="Q104" s="95">
        <v>5.8999999999999997E-2</v>
      </c>
      <c r="R104" s="95">
        <v>4.0000000000000001E-3</v>
      </c>
      <c r="S104" s="95">
        <v>0</v>
      </c>
      <c r="T104" s="95">
        <v>4.0000000000000001E-3</v>
      </c>
      <c r="U104" s="95">
        <v>4.8000000000000001E-2</v>
      </c>
      <c r="V104" s="95">
        <v>4.0000000000000001E-3</v>
      </c>
      <c r="W104" s="95">
        <v>4.3999999999999997E-2</v>
      </c>
      <c r="X104" s="95">
        <v>0.82699999999999996</v>
      </c>
      <c r="Y104" s="95">
        <v>0.111</v>
      </c>
      <c r="Z104" s="95">
        <v>0.71599999999999997</v>
      </c>
      <c r="AA104" s="97">
        <v>1.4999999999999999E-2</v>
      </c>
      <c r="AB104" s="98">
        <v>0.114</v>
      </c>
      <c r="AC104" s="95">
        <v>1.0999999999999999E-2</v>
      </c>
      <c r="AD104" s="95">
        <v>0.10299999999999999</v>
      </c>
      <c r="AE104" s="95">
        <v>3.6999999999999998E-2</v>
      </c>
      <c r="AF104" s="95">
        <v>0</v>
      </c>
      <c r="AG104" s="99">
        <v>3.6999999999999998E-2</v>
      </c>
    </row>
    <row r="105" spans="1:33" ht="33.9" customHeight="1" x14ac:dyDescent="0.55000000000000004">
      <c r="A105" s="36" t="s">
        <v>6</v>
      </c>
      <c r="B105" s="74">
        <f>234/2242</f>
        <v>0.10437109723461195</v>
      </c>
      <c r="C105" s="95">
        <v>0.41499999999999998</v>
      </c>
      <c r="D105" s="95">
        <v>0.58499999999999996</v>
      </c>
      <c r="E105" s="95">
        <v>0</v>
      </c>
      <c r="F105" s="95">
        <v>0.06</v>
      </c>
      <c r="G105" s="95">
        <v>4.7E-2</v>
      </c>
      <c r="H105" s="95">
        <v>1.2999999999999999E-2</v>
      </c>
      <c r="I105" s="95">
        <v>0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O105" s="95">
        <v>5.6000000000000001E-2</v>
      </c>
      <c r="P105" s="95">
        <v>2.5999999999999999E-2</v>
      </c>
      <c r="Q105" s="95">
        <v>0.03</v>
      </c>
      <c r="R105" s="95">
        <v>8.9999999999999993E-3</v>
      </c>
      <c r="S105" s="95">
        <v>0</v>
      </c>
      <c r="T105" s="95">
        <v>8.9999999999999993E-3</v>
      </c>
      <c r="U105" s="95">
        <v>7.6999999999999999E-2</v>
      </c>
      <c r="V105" s="95">
        <v>0.03</v>
      </c>
      <c r="W105" s="95">
        <v>4.7E-2</v>
      </c>
      <c r="X105" s="95">
        <v>0.79500000000000004</v>
      </c>
      <c r="Y105" s="95">
        <v>0.312</v>
      </c>
      <c r="Z105" s="95">
        <v>0.48299999999999998</v>
      </c>
      <c r="AA105" s="97">
        <v>4.0000000000000001E-3</v>
      </c>
      <c r="AB105" s="98">
        <v>0.17100000000000001</v>
      </c>
      <c r="AC105" s="95">
        <v>7.6999999999999999E-2</v>
      </c>
      <c r="AD105" s="95">
        <v>9.4E-2</v>
      </c>
      <c r="AE105" s="95">
        <v>8.1000000000000003E-2</v>
      </c>
      <c r="AF105" s="95">
        <v>8.9999999999999993E-3</v>
      </c>
      <c r="AG105" s="99">
        <v>7.2999999999999995E-2</v>
      </c>
    </row>
    <row r="106" spans="1:33" ht="33.9" customHeight="1" x14ac:dyDescent="0.55000000000000004">
      <c r="A106" s="36" t="s">
        <v>1</v>
      </c>
      <c r="B106" s="74">
        <f>846/2242</f>
        <v>0.37734165923282781</v>
      </c>
      <c r="C106" s="95">
        <v>0.158</v>
      </c>
      <c r="D106" s="95">
        <v>0.84199999999999997</v>
      </c>
      <c r="E106" s="95">
        <v>0</v>
      </c>
      <c r="F106" s="95">
        <v>3.5000000000000003E-2</v>
      </c>
      <c r="G106" s="95">
        <v>6.0000000000000001E-3</v>
      </c>
      <c r="H106" s="95">
        <v>0.03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95">
        <v>0.11700000000000001</v>
      </c>
      <c r="P106" s="95">
        <v>3.3000000000000002E-2</v>
      </c>
      <c r="Q106" s="95">
        <v>8.4000000000000005E-2</v>
      </c>
      <c r="R106" s="95">
        <v>1.2E-2</v>
      </c>
      <c r="S106" s="95">
        <v>4.0000000000000001E-3</v>
      </c>
      <c r="T106" s="95">
        <v>8.0000000000000002E-3</v>
      </c>
      <c r="U106" s="95">
        <v>8.5999999999999993E-2</v>
      </c>
      <c r="V106" s="95">
        <v>8.0000000000000002E-3</v>
      </c>
      <c r="W106" s="95">
        <v>7.8E-2</v>
      </c>
      <c r="X106" s="95">
        <v>0.73499999999999999</v>
      </c>
      <c r="Y106" s="95">
        <v>0.105</v>
      </c>
      <c r="Z106" s="95">
        <v>0.63</v>
      </c>
      <c r="AA106" s="97">
        <v>1.4E-2</v>
      </c>
      <c r="AB106" s="98">
        <v>0.13200000000000001</v>
      </c>
      <c r="AC106" s="95">
        <v>2.1000000000000001E-2</v>
      </c>
      <c r="AD106" s="95">
        <v>0.111</v>
      </c>
      <c r="AE106" s="95">
        <v>4.7E-2</v>
      </c>
      <c r="AF106" s="95">
        <v>1E-3</v>
      </c>
      <c r="AG106" s="99">
        <v>4.5999999999999999E-2</v>
      </c>
    </row>
    <row r="107" spans="1:33" ht="33.9" customHeight="1" x14ac:dyDescent="0.55000000000000004">
      <c r="A107" s="36" t="s">
        <v>2</v>
      </c>
      <c r="B107" s="74">
        <f>675/2242</f>
        <v>0.30107047279214988</v>
      </c>
      <c r="C107" s="95">
        <v>0.437</v>
      </c>
      <c r="D107" s="95">
        <v>0.56299999999999994</v>
      </c>
      <c r="E107" s="95">
        <v>0</v>
      </c>
      <c r="F107" s="95">
        <v>9.1999999999999998E-2</v>
      </c>
      <c r="G107" s="95">
        <v>3.5999999999999997E-2</v>
      </c>
      <c r="H107" s="95">
        <v>5.6000000000000001E-2</v>
      </c>
      <c r="I107" s="95">
        <v>1E-3</v>
      </c>
      <c r="J107" s="95">
        <v>1E-3</v>
      </c>
      <c r="K107" s="95">
        <v>0</v>
      </c>
      <c r="L107" s="95">
        <v>6.0000000000000001E-3</v>
      </c>
      <c r="M107" s="95">
        <v>1E-3</v>
      </c>
      <c r="N107" s="95">
        <v>4.0000000000000001E-3</v>
      </c>
      <c r="O107" s="95">
        <v>6.8000000000000005E-2</v>
      </c>
      <c r="P107" s="95">
        <v>2.7E-2</v>
      </c>
      <c r="Q107" s="95">
        <v>4.1000000000000002E-2</v>
      </c>
      <c r="R107" s="95">
        <v>8.9999999999999993E-3</v>
      </c>
      <c r="S107" s="95">
        <v>7.0000000000000001E-3</v>
      </c>
      <c r="T107" s="95">
        <v>1E-3</v>
      </c>
      <c r="U107" s="95">
        <v>0.13300000000000001</v>
      </c>
      <c r="V107" s="95">
        <v>6.8000000000000005E-2</v>
      </c>
      <c r="W107" s="95">
        <v>6.5000000000000002E-2</v>
      </c>
      <c r="X107" s="95">
        <v>0.66100000000000003</v>
      </c>
      <c r="Y107" s="95">
        <v>0.28899999999999998</v>
      </c>
      <c r="Z107" s="95">
        <v>0.372</v>
      </c>
      <c r="AA107" s="97">
        <v>0.03</v>
      </c>
      <c r="AB107" s="98">
        <v>0.14499999999999999</v>
      </c>
      <c r="AC107" s="95">
        <v>8.4000000000000005E-2</v>
      </c>
      <c r="AD107" s="95">
        <v>6.0999999999999999E-2</v>
      </c>
      <c r="AE107" s="95">
        <v>6.4000000000000001E-2</v>
      </c>
      <c r="AF107" s="95">
        <v>4.0000000000000001E-3</v>
      </c>
      <c r="AG107" s="99">
        <v>5.8999999999999997E-2</v>
      </c>
    </row>
    <row r="108" spans="1:33" ht="33.9" customHeight="1" thickBot="1" x14ac:dyDescent="0.6">
      <c r="A108" s="7" t="s">
        <v>3</v>
      </c>
      <c r="B108" s="74">
        <f>125/2242</f>
        <v>5.5753791257805531E-2</v>
      </c>
      <c r="C108" s="100">
        <v>0.32800000000000001</v>
      </c>
      <c r="D108" s="100">
        <v>0.67200000000000004</v>
      </c>
      <c r="E108" s="100">
        <v>0</v>
      </c>
      <c r="F108" s="100">
        <v>0.04</v>
      </c>
      <c r="G108" s="100">
        <v>8.0000000000000002E-3</v>
      </c>
      <c r="H108" s="100">
        <v>3.2000000000000001E-2</v>
      </c>
      <c r="I108" s="100">
        <v>0</v>
      </c>
      <c r="J108" s="100">
        <v>0</v>
      </c>
      <c r="K108" s="100">
        <v>0</v>
      </c>
      <c r="L108" s="100">
        <v>0</v>
      </c>
      <c r="M108" s="100">
        <v>0</v>
      </c>
      <c r="N108" s="100">
        <v>0</v>
      </c>
      <c r="O108" s="100">
        <v>0.28799999999999998</v>
      </c>
      <c r="P108" s="100">
        <v>8.7999999999999995E-2</v>
      </c>
      <c r="Q108" s="100">
        <v>0.2</v>
      </c>
      <c r="R108" s="100">
        <v>2.4E-2</v>
      </c>
      <c r="S108" s="100">
        <v>1.6E-2</v>
      </c>
      <c r="T108" s="100">
        <v>8.0000000000000002E-3</v>
      </c>
      <c r="U108" s="100">
        <v>9.6000000000000002E-2</v>
      </c>
      <c r="V108" s="100">
        <v>4.8000000000000001E-2</v>
      </c>
      <c r="W108" s="100">
        <v>4.8000000000000001E-2</v>
      </c>
      <c r="X108" s="100">
        <v>0.46400000000000002</v>
      </c>
      <c r="Y108" s="100">
        <v>0.128</v>
      </c>
      <c r="Z108" s="100">
        <v>0.33600000000000002</v>
      </c>
      <c r="AA108" s="101">
        <v>8.7999999999999995E-2</v>
      </c>
      <c r="AB108" s="102">
        <v>6.4000000000000001E-2</v>
      </c>
      <c r="AC108" s="100">
        <v>3.2000000000000001E-2</v>
      </c>
      <c r="AD108" s="100">
        <v>3.2000000000000001E-2</v>
      </c>
      <c r="AE108" s="100">
        <v>0</v>
      </c>
      <c r="AF108" s="100">
        <v>0</v>
      </c>
      <c r="AG108" s="103">
        <v>0</v>
      </c>
    </row>
    <row r="109" spans="1:33" ht="33.9" customHeight="1" x14ac:dyDescent="0.55000000000000004">
      <c r="A109" s="13" t="s">
        <v>40</v>
      </c>
      <c r="B109" s="42">
        <v>16</v>
      </c>
      <c r="C109" s="83">
        <v>0.313</v>
      </c>
      <c r="D109" s="83">
        <v>0.68799999999999994</v>
      </c>
      <c r="E109" s="83">
        <v>0</v>
      </c>
      <c r="F109" s="83">
        <v>6.3E-2</v>
      </c>
      <c r="G109" s="83">
        <v>0</v>
      </c>
      <c r="H109" s="83">
        <v>6.3E-2</v>
      </c>
      <c r="I109" s="83">
        <v>0</v>
      </c>
      <c r="J109" s="83">
        <v>0</v>
      </c>
      <c r="K109" s="83">
        <v>0</v>
      </c>
      <c r="L109" s="83">
        <v>0</v>
      </c>
      <c r="M109" s="83">
        <v>0</v>
      </c>
      <c r="N109" s="83">
        <v>0</v>
      </c>
      <c r="O109" s="83">
        <v>6.3E-2</v>
      </c>
      <c r="P109" s="83">
        <v>0</v>
      </c>
      <c r="Q109" s="83">
        <v>6.3E-2</v>
      </c>
      <c r="R109" s="83">
        <v>0</v>
      </c>
      <c r="S109" s="83">
        <v>0</v>
      </c>
      <c r="T109" s="83">
        <v>0</v>
      </c>
      <c r="U109" s="83">
        <v>6.3E-2</v>
      </c>
      <c r="V109" s="83">
        <v>0</v>
      </c>
      <c r="W109" s="83">
        <v>6.3E-2</v>
      </c>
      <c r="X109" s="83">
        <v>0.438</v>
      </c>
      <c r="Y109" s="83">
        <v>6.3E-2</v>
      </c>
      <c r="Z109" s="83">
        <v>0.375</v>
      </c>
      <c r="AA109" s="84">
        <v>0.375</v>
      </c>
      <c r="AB109" s="85">
        <v>6.3E-2</v>
      </c>
      <c r="AC109" s="83">
        <v>0</v>
      </c>
      <c r="AD109" s="83">
        <v>6.3E-2</v>
      </c>
      <c r="AE109" s="83">
        <v>0</v>
      </c>
      <c r="AF109" s="83">
        <v>0</v>
      </c>
      <c r="AG109" s="86">
        <v>0</v>
      </c>
    </row>
    <row r="110" spans="1:33" ht="33.9" customHeight="1" thickBot="1" x14ac:dyDescent="0.6">
      <c r="A110" s="15" t="s">
        <v>39</v>
      </c>
      <c r="B110" s="43">
        <v>60</v>
      </c>
      <c r="C110" s="91">
        <v>0.53300000000000003</v>
      </c>
      <c r="D110" s="91">
        <v>0.46700000000000003</v>
      </c>
      <c r="E110" s="91">
        <v>0</v>
      </c>
      <c r="F110" s="91">
        <v>0.11700000000000001</v>
      </c>
      <c r="G110" s="91">
        <v>6.7000000000000004E-2</v>
      </c>
      <c r="H110" s="91">
        <v>0.05</v>
      </c>
      <c r="I110" s="91">
        <v>0</v>
      </c>
      <c r="J110" s="91">
        <v>0</v>
      </c>
      <c r="K110" s="91">
        <v>0</v>
      </c>
      <c r="L110" s="91">
        <v>0</v>
      </c>
      <c r="M110" s="91">
        <v>0</v>
      </c>
      <c r="N110" s="91">
        <v>0</v>
      </c>
      <c r="O110" s="91">
        <v>0.2</v>
      </c>
      <c r="P110" s="91">
        <v>0.1</v>
      </c>
      <c r="Q110" s="91">
        <v>0.1</v>
      </c>
      <c r="R110" s="91">
        <v>0.05</v>
      </c>
      <c r="S110" s="91">
        <v>3.3000000000000002E-2</v>
      </c>
      <c r="T110" s="91">
        <v>1.7000000000000001E-2</v>
      </c>
      <c r="U110" s="91">
        <v>0.15</v>
      </c>
      <c r="V110" s="91">
        <v>6.7000000000000004E-2</v>
      </c>
      <c r="W110" s="91">
        <v>8.3000000000000004E-2</v>
      </c>
      <c r="X110" s="91">
        <v>0.317</v>
      </c>
      <c r="Y110" s="91">
        <v>0.183</v>
      </c>
      <c r="Z110" s="91">
        <v>0.13300000000000001</v>
      </c>
      <c r="AA110" s="92">
        <v>0.16700000000000001</v>
      </c>
      <c r="AB110" s="93">
        <v>6.7000000000000004E-2</v>
      </c>
      <c r="AC110" s="91">
        <v>3.3000000000000002E-2</v>
      </c>
      <c r="AD110" s="91">
        <v>3.3000000000000002E-2</v>
      </c>
      <c r="AE110" s="91">
        <v>0</v>
      </c>
      <c r="AF110" s="91">
        <v>0</v>
      </c>
      <c r="AG110" s="94">
        <v>0</v>
      </c>
    </row>
  </sheetData>
  <pageMargins left="0.7" right="0.7" top="0.75" bottom="0.75" header="0.3" footer="0.3"/>
  <pageSetup scale="22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AC673-9727-4DE1-9557-9CAFE8323046}">
  <sheetPr>
    <pageSetUpPr fitToPage="1"/>
  </sheetPr>
  <dimension ref="A1:AG114"/>
  <sheetViews>
    <sheetView topLeftCell="D91" zoomScaleNormal="100" zoomScaleSheetLayoutView="59" workbookViewId="0">
      <selection activeCell="D105" sqref="D105"/>
    </sheetView>
  </sheetViews>
  <sheetFormatPr defaultColWidth="13" defaultRowHeight="14.4" x14ac:dyDescent="0.55000000000000004"/>
  <cols>
    <col min="1" max="1" width="28" customWidth="1"/>
    <col min="2" max="6" width="10.578125" customWidth="1"/>
    <col min="7" max="8" width="13.578125" customWidth="1"/>
    <col min="9" max="26" width="10.578125" customWidth="1"/>
    <col min="27" max="27" width="12" customWidth="1"/>
    <col min="28" max="33" width="10.578125" customWidth="1"/>
  </cols>
  <sheetData>
    <row r="1" spans="1:33" ht="25.8" x14ac:dyDescent="0.95">
      <c r="A1" s="34" t="s">
        <v>54</v>
      </c>
    </row>
    <row r="2" spans="1:33" ht="14.7" thickBot="1" x14ac:dyDescent="0.6">
      <c r="A2" s="2"/>
    </row>
    <row r="3" spans="1:33" ht="105.3" customHeight="1" x14ac:dyDescent="0.55000000000000004">
      <c r="A3" s="6" t="s">
        <v>8</v>
      </c>
      <c r="B3" s="12" t="s">
        <v>0</v>
      </c>
      <c r="C3" s="12" t="s">
        <v>7</v>
      </c>
      <c r="D3" s="12" t="s">
        <v>14</v>
      </c>
      <c r="E3" s="12" t="s">
        <v>38</v>
      </c>
      <c r="F3" s="12" t="s">
        <v>41</v>
      </c>
      <c r="G3" s="12" t="s">
        <v>15</v>
      </c>
      <c r="H3" s="12" t="s">
        <v>16</v>
      </c>
      <c r="I3" s="12" t="s">
        <v>42</v>
      </c>
      <c r="J3" s="12" t="s">
        <v>17</v>
      </c>
      <c r="K3" s="12" t="s">
        <v>18</v>
      </c>
      <c r="L3" s="12" t="s">
        <v>36</v>
      </c>
      <c r="M3" s="12" t="s">
        <v>19</v>
      </c>
      <c r="N3" s="12" t="s">
        <v>20</v>
      </c>
      <c r="O3" s="12" t="s">
        <v>43</v>
      </c>
      <c r="P3" s="12" t="s">
        <v>21</v>
      </c>
      <c r="Q3" s="12" t="s">
        <v>22</v>
      </c>
      <c r="R3" s="12" t="s">
        <v>23</v>
      </c>
      <c r="S3" s="12" t="s">
        <v>24</v>
      </c>
      <c r="T3" s="12" t="s">
        <v>25</v>
      </c>
      <c r="U3" s="12" t="s">
        <v>37</v>
      </c>
      <c r="V3" s="12" t="s">
        <v>26</v>
      </c>
      <c r="W3" s="12" t="s">
        <v>27</v>
      </c>
      <c r="X3" s="12" t="s">
        <v>28</v>
      </c>
      <c r="Y3" s="12" t="s">
        <v>31</v>
      </c>
      <c r="Z3" s="12" t="s">
        <v>29</v>
      </c>
      <c r="AA3" s="30" t="s">
        <v>44</v>
      </c>
      <c r="AB3" s="31" t="s">
        <v>30</v>
      </c>
      <c r="AC3" s="32" t="s">
        <v>32</v>
      </c>
      <c r="AD3" s="32" t="s">
        <v>33</v>
      </c>
      <c r="AE3" s="32" t="s">
        <v>13</v>
      </c>
      <c r="AF3" s="32" t="s">
        <v>34</v>
      </c>
      <c r="AG3" s="33" t="s">
        <v>35</v>
      </c>
    </row>
    <row r="4" spans="1:33" ht="27.6" customHeight="1" x14ac:dyDescent="0.55000000000000004">
      <c r="A4" s="1" t="s">
        <v>4</v>
      </c>
      <c r="B4" s="10">
        <v>1810</v>
      </c>
      <c r="C4" s="122">
        <f>G4+J4+M4+P4+S4+V4+Y4</f>
        <v>0.239094</v>
      </c>
      <c r="D4" s="122">
        <f>H4+K4+N4+Q4+T4+W4+Z4</f>
        <v>0.75980099999999995</v>
      </c>
      <c r="E4" s="106">
        <v>0</v>
      </c>
      <c r="F4" s="122">
        <f>G4+H4</f>
        <v>4.5831999999999998E-2</v>
      </c>
      <c r="G4" s="106">
        <v>1.3805E-2</v>
      </c>
      <c r="H4" s="106">
        <v>3.2027E-2</v>
      </c>
      <c r="I4" s="122">
        <f>J4+K4</f>
        <v>1.1039999999999999E-3</v>
      </c>
      <c r="J4" s="106">
        <v>5.5199999999999997E-4</v>
      </c>
      <c r="K4" s="106">
        <v>5.5199999999999997E-4</v>
      </c>
      <c r="L4" s="122">
        <f>M4+N4</f>
        <v>1.6559999999999999E-3</v>
      </c>
      <c r="M4" s="106">
        <v>5.5199999999999997E-4</v>
      </c>
      <c r="N4" s="106">
        <v>1.1039999999999999E-3</v>
      </c>
      <c r="O4" s="122">
        <f>P4+Q4</f>
        <v>8.1170999999999993E-2</v>
      </c>
      <c r="P4" s="106">
        <v>2.3744000000000001E-2</v>
      </c>
      <c r="Q4" s="106">
        <v>5.7426999999999999E-2</v>
      </c>
      <c r="R4" s="122">
        <f>S4+T4</f>
        <v>2.761E-3</v>
      </c>
      <c r="S4" s="106">
        <v>1.1039999999999999E-3</v>
      </c>
      <c r="T4" s="106">
        <v>1.6570000000000001E-3</v>
      </c>
      <c r="U4" s="106">
        <f>V4+W4</f>
        <v>6.1844000000000003E-2</v>
      </c>
      <c r="V4" s="106">
        <v>1.8222000000000002E-2</v>
      </c>
      <c r="W4" s="106">
        <v>4.3622000000000001E-2</v>
      </c>
      <c r="X4" s="122">
        <f>Y4+Z4</f>
        <v>0.80452699999999999</v>
      </c>
      <c r="Y4" s="106">
        <v>0.181115</v>
      </c>
      <c r="Z4" s="106">
        <v>0.62341199999999997</v>
      </c>
      <c r="AA4" s="108">
        <v>1.1039999999999999E-3</v>
      </c>
      <c r="AB4" s="126">
        <v>1.7313000000000002E-2</v>
      </c>
      <c r="AC4" s="122">
        <v>3.313E-3</v>
      </c>
      <c r="AD4" s="122">
        <v>1.4E-2</v>
      </c>
      <c r="AE4" s="122">
        <v>5.0552E-2</v>
      </c>
      <c r="AF4" s="122">
        <v>5.5199999999999997E-4</v>
      </c>
      <c r="AG4" s="127">
        <v>0.05</v>
      </c>
    </row>
    <row r="5" spans="1:33" ht="27.6" customHeight="1" x14ac:dyDescent="0.55000000000000004">
      <c r="A5" s="1" t="s">
        <v>49</v>
      </c>
      <c r="B5" s="106">
        <v>0.14798500000000001</v>
      </c>
      <c r="C5" s="122">
        <f t="shared" ref="C5:C10" si="0">G5+J5+M5+P5+S5+V5+Y5</f>
        <v>0.22388</v>
      </c>
      <c r="D5" s="122">
        <f t="shared" ref="D5:D10" si="1">H5+K5+N5+Q5+T5+W5+Z5</f>
        <v>0.77612000000000003</v>
      </c>
      <c r="E5" s="106">
        <v>0</v>
      </c>
      <c r="F5" s="122">
        <f t="shared" ref="F5:F10" si="2">G5+H5</f>
        <v>2.6120000000000001E-2</v>
      </c>
      <c r="G5" s="106">
        <v>7.463E-3</v>
      </c>
      <c r="H5" s="106">
        <v>1.8657E-2</v>
      </c>
      <c r="I5" s="122">
        <f t="shared" ref="I5:I10" si="3">J5+K5</f>
        <v>0</v>
      </c>
      <c r="J5" s="106">
        <v>0</v>
      </c>
      <c r="K5" s="106">
        <v>0</v>
      </c>
      <c r="L5" s="122">
        <f t="shared" ref="L5:L10" si="4">M5+N5</f>
        <v>7.463E-3</v>
      </c>
      <c r="M5" s="106">
        <v>0</v>
      </c>
      <c r="N5" s="106">
        <v>7.463E-3</v>
      </c>
      <c r="O5" s="122">
        <f t="shared" ref="O5:O10" si="5">P5+Q5</f>
        <v>0.149254</v>
      </c>
      <c r="P5" s="106">
        <v>4.4776000000000003E-2</v>
      </c>
      <c r="Q5" s="106">
        <v>0.104478</v>
      </c>
      <c r="R5" s="122">
        <f t="shared" ref="R5:R10" si="6">S5+T5</f>
        <v>0</v>
      </c>
      <c r="S5" s="106">
        <v>0</v>
      </c>
      <c r="T5" s="106">
        <v>0</v>
      </c>
      <c r="U5" s="106">
        <f t="shared" ref="U5:U10" si="7">V5+W5</f>
        <v>2.2386999999999997E-2</v>
      </c>
      <c r="V5" s="106">
        <v>3.7309999999999999E-3</v>
      </c>
      <c r="W5" s="106">
        <v>1.8655999999999999E-2</v>
      </c>
      <c r="X5" s="122">
        <f t="shared" ref="X5:X10" si="8">Y5+Z5</f>
        <v>0.79477600000000004</v>
      </c>
      <c r="Y5" s="106">
        <v>0.16791</v>
      </c>
      <c r="Z5" s="106">
        <v>0.62686600000000003</v>
      </c>
      <c r="AA5" s="108">
        <v>0</v>
      </c>
      <c r="AB5" s="126">
        <v>1.1194000000000001E-2</v>
      </c>
      <c r="AC5" s="122">
        <v>0</v>
      </c>
      <c r="AD5" s="122">
        <v>1.1194000000000001E-2</v>
      </c>
      <c r="AE5" s="122">
        <v>3.7312999999999999E-2</v>
      </c>
      <c r="AF5" s="122">
        <v>0</v>
      </c>
      <c r="AG5" s="127">
        <v>3.7312999999999999E-2</v>
      </c>
    </row>
    <row r="6" spans="1:33" ht="27.6" customHeight="1" x14ac:dyDescent="0.55000000000000004">
      <c r="A6" s="1" t="s">
        <v>48</v>
      </c>
      <c r="B6" s="106">
        <v>0.137493</v>
      </c>
      <c r="C6" s="122">
        <f t="shared" si="0"/>
        <v>8.4337999999999996E-2</v>
      </c>
      <c r="D6" s="122">
        <f t="shared" si="1"/>
        <v>0.90762999999999994</v>
      </c>
      <c r="E6" s="106">
        <v>0</v>
      </c>
      <c r="F6" s="122">
        <f t="shared" si="2"/>
        <v>2.0080000000000001E-2</v>
      </c>
      <c r="G6" s="106">
        <v>0</v>
      </c>
      <c r="H6" s="106">
        <v>2.0080000000000001E-2</v>
      </c>
      <c r="I6" s="122">
        <f t="shared" si="3"/>
        <v>0</v>
      </c>
      <c r="J6" s="106">
        <v>0</v>
      </c>
      <c r="K6" s="106">
        <v>0</v>
      </c>
      <c r="L6" s="122">
        <f t="shared" si="4"/>
        <v>0</v>
      </c>
      <c r="M6" s="106">
        <v>0</v>
      </c>
      <c r="N6" s="106">
        <v>0</v>
      </c>
      <c r="O6" s="122">
        <f t="shared" si="5"/>
        <v>0.14056299999999999</v>
      </c>
      <c r="P6" s="106">
        <v>3.6144999999999997E-2</v>
      </c>
      <c r="Q6" s="106">
        <v>0.104418</v>
      </c>
      <c r="R6" s="122">
        <f t="shared" si="6"/>
        <v>4.0159999999999996E-3</v>
      </c>
      <c r="S6" s="106">
        <v>0</v>
      </c>
      <c r="T6" s="106">
        <v>4.0159999999999996E-3</v>
      </c>
      <c r="U6" s="106">
        <f t="shared" si="7"/>
        <v>4.8191999999999999E-2</v>
      </c>
      <c r="V6" s="106">
        <v>0</v>
      </c>
      <c r="W6" s="106">
        <v>4.8191999999999999E-2</v>
      </c>
      <c r="X6" s="122">
        <f t="shared" si="8"/>
        <v>0.77911700000000006</v>
      </c>
      <c r="Y6" s="106">
        <v>4.8193E-2</v>
      </c>
      <c r="Z6" s="106">
        <v>0.73092400000000002</v>
      </c>
      <c r="AA6" s="108">
        <v>8.0319999999999992E-3</v>
      </c>
      <c r="AB6" s="126">
        <v>8.0000000000000002E-3</v>
      </c>
      <c r="AC6" s="122">
        <v>0</v>
      </c>
      <c r="AD6" s="122">
        <v>8.0000000000000002E-3</v>
      </c>
      <c r="AE6" s="122">
        <v>5.6000000000000001E-2</v>
      </c>
      <c r="AF6" s="122">
        <v>0</v>
      </c>
      <c r="AG6" s="127">
        <v>5.6000000000000001E-2</v>
      </c>
    </row>
    <row r="7" spans="1:33" ht="27.6" customHeight="1" x14ac:dyDescent="0.55000000000000004">
      <c r="A7" s="1" t="s">
        <v>51</v>
      </c>
      <c r="B7" s="106">
        <v>0.26339000000000001</v>
      </c>
      <c r="C7" s="122">
        <f t="shared" si="0"/>
        <v>0.48217900000000002</v>
      </c>
      <c r="D7" s="122">
        <f t="shared" si="1"/>
        <v>0.51782000000000006</v>
      </c>
      <c r="E7" s="106">
        <v>0</v>
      </c>
      <c r="F7" s="122">
        <f t="shared" si="2"/>
        <v>7.7567999999999998E-2</v>
      </c>
      <c r="G7" s="106">
        <v>3.5638999999999997E-2</v>
      </c>
      <c r="H7" s="106">
        <v>4.1929000000000001E-2</v>
      </c>
      <c r="I7" s="122">
        <f t="shared" si="3"/>
        <v>4.1920000000000004E-3</v>
      </c>
      <c r="J7" s="106">
        <v>2.0960000000000002E-3</v>
      </c>
      <c r="K7" s="106">
        <v>2.0960000000000002E-3</v>
      </c>
      <c r="L7" s="122">
        <f t="shared" si="4"/>
        <v>2.0960000000000002E-3</v>
      </c>
      <c r="M7" s="106">
        <v>2.0960000000000002E-3</v>
      </c>
      <c r="N7" s="106">
        <v>0</v>
      </c>
      <c r="O7" s="122">
        <f t="shared" si="5"/>
        <v>2.7254E-2</v>
      </c>
      <c r="P7" s="106">
        <v>1.8867999999999999E-2</v>
      </c>
      <c r="Q7" s="106">
        <v>8.3859999999999994E-3</v>
      </c>
      <c r="R7" s="122">
        <f t="shared" si="6"/>
        <v>0</v>
      </c>
      <c r="S7" s="106">
        <v>0</v>
      </c>
      <c r="T7" s="106">
        <v>0</v>
      </c>
      <c r="U7" s="106">
        <f t="shared" si="7"/>
        <v>8.5954000000000003E-2</v>
      </c>
      <c r="V7" s="106">
        <v>3.9831999999999999E-2</v>
      </c>
      <c r="W7" s="106">
        <v>4.6122000000000003E-2</v>
      </c>
      <c r="X7" s="122">
        <f t="shared" si="8"/>
        <v>0.80293499999999995</v>
      </c>
      <c r="Y7" s="106">
        <v>0.38364799999999999</v>
      </c>
      <c r="Z7" s="106">
        <v>0.41928700000000002</v>
      </c>
      <c r="AA7" s="108">
        <v>0</v>
      </c>
      <c r="AB7" s="126">
        <v>1.6771000000000001E-2</v>
      </c>
      <c r="AC7" s="122">
        <v>6.2890000000000003E-3</v>
      </c>
      <c r="AD7" s="122">
        <v>1.0482E-2</v>
      </c>
      <c r="AE7" s="122">
        <v>5.0313999999999998E-2</v>
      </c>
      <c r="AF7" s="122">
        <v>0</v>
      </c>
      <c r="AG7" s="127">
        <v>5.0313999999999998E-2</v>
      </c>
    </row>
    <row r="8" spans="1:33" ht="27.6" customHeight="1" x14ac:dyDescent="0.55000000000000004">
      <c r="A8" s="1" t="s">
        <v>3</v>
      </c>
      <c r="B8" s="106">
        <v>4.6934999999999998E-2</v>
      </c>
      <c r="C8" s="122">
        <f t="shared" si="0"/>
        <v>0.27058899999999997</v>
      </c>
      <c r="D8" s="122">
        <f t="shared" si="1"/>
        <v>0.72940999999999989</v>
      </c>
      <c r="E8" s="106">
        <v>0</v>
      </c>
      <c r="F8" s="122">
        <f t="shared" si="2"/>
        <v>4.7058000000000003E-2</v>
      </c>
      <c r="G8" s="106">
        <v>2.3529000000000001E-2</v>
      </c>
      <c r="H8" s="106">
        <v>2.3529000000000001E-2</v>
      </c>
      <c r="I8" s="122">
        <f t="shared" si="3"/>
        <v>0</v>
      </c>
      <c r="J8" s="106">
        <v>0</v>
      </c>
      <c r="K8" s="106">
        <v>0</v>
      </c>
      <c r="L8" s="122">
        <f t="shared" si="4"/>
        <v>0</v>
      </c>
      <c r="M8" s="106">
        <v>0</v>
      </c>
      <c r="N8" s="106">
        <v>0</v>
      </c>
      <c r="O8" s="122">
        <f t="shared" si="5"/>
        <v>0.2</v>
      </c>
      <c r="P8" s="106">
        <v>5.8824000000000001E-2</v>
      </c>
      <c r="Q8" s="106">
        <v>0.141176</v>
      </c>
      <c r="R8" s="122">
        <f t="shared" si="6"/>
        <v>0</v>
      </c>
      <c r="S8" s="106">
        <v>0</v>
      </c>
      <c r="T8" s="106">
        <v>0</v>
      </c>
      <c r="U8" s="106">
        <f t="shared" si="7"/>
        <v>7.0587999999999998E-2</v>
      </c>
      <c r="V8" s="106">
        <v>2.3529999999999999E-2</v>
      </c>
      <c r="W8" s="106">
        <v>4.7058000000000003E-2</v>
      </c>
      <c r="X8" s="122">
        <f t="shared" si="8"/>
        <v>0.68235299999999999</v>
      </c>
      <c r="Y8" s="106">
        <v>0.16470599999999999</v>
      </c>
      <c r="Z8" s="106">
        <v>0.51764699999999997</v>
      </c>
      <c r="AA8" s="108">
        <v>0</v>
      </c>
      <c r="AB8" s="126">
        <v>0</v>
      </c>
      <c r="AC8" s="122">
        <v>0</v>
      </c>
      <c r="AD8" s="122">
        <v>0</v>
      </c>
      <c r="AE8" s="122">
        <v>0</v>
      </c>
      <c r="AF8" s="122">
        <v>0</v>
      </c>
      <c r="AG8" s="127">
        <v>0</v>
      </c>
    </row>
    <row r="9" spans="1:33" ht="27.6" customHeight="1" x14ac:dyDescent="0.55000000000000004">
      <c r="A9" s="1" t="s">
        <v>53</v>
      </c>
      <c r="B9" s="106">
        <v>0.133628</v>
      </c>
      <c r="C9" s="122">
        <f t="shared" si="0"/>
        <v>0.14462700000000001</v>
      </c>
      <c r="D9" s="122">
        <f t="shared" si="1"/>
        <v>0.85537200000000002</v>
      </c>
      <c r="E9" s="106">
        <v>0</v>
      </c>
      <c r="F9" s="122">
        <f t="shared" si="2"/>
        <v>4.1320000000000003E-3</v>
      </c>
      <c r="G9" s="106">
        <v>0</v>
      </c>
      <c r="H9" s="106">
        <v>4.1320000000000003E-3</v>
      </c>
      <c r="I9" s="122">
        <f t="shared" si="3"/>
        <v>0</v>
      </c>
      <c r="J9" s="106">
        <v>0</v>
      </c>
      <c r="K9" s="106">
        <v>0</v>
      </c>
      <c r="L9" s="122">
        <f t="shared" si="4"/>
        <v>0</v>
      </c>
      <c r="M9" s="106">
        <v>0</v>
      </c>
      <c r="N9" s="106">
        <v>0</v>
      </c>
      <c r="O9" s="122">
        <f t="shared" si="5"/>
        <v>0.12396699999999999</v>
      </c>
      <c r="P9" s="106">
        <v>2.4792999999999999E-2</v>
      </c>
      <c r="Q9" s="106">
        <v>9.9173999999999998E-2</v>
      </c>
      <c r="R9" s="122">
        <f t="shared" si="6"/>
        <v>8.2640000000000005E-3</v>
      </c>
      <c r="S9" s="106">
        <v>4.1320000000000003E-3</v>
      </c>
      <c r="T9" s="106">
        <v>4.1320000000000003E-3</v>
      </c>
      <c r="U9" s="106">
        <f t="shared" si="7"/>
        <v>3.7190000000000001E-2</v>
      </c>
      <c r="V9" s="106">
        <v>1.2396000000000001E-2</v>
      </c>
      <c r="W9" s="106">
        <v>2.4794E-2</v>
      </c>
      <c r="X9" s="122">
        <f t="shared" si="8"/>
        <v>0.82644600000000001</v>
      </c>
      <c r="Y9" s="106">
        <v>0.103306</v>
      </c>
      <c r="Z9" s="106">
        <v>0.72314000000000001</v>
      </c>
      <c r="AA9" s="108">
        <v>0</v>
      </c>
      <c r="AB9" s="126">
        <v>0</v>
      </c>
      <c r="AC9" s="122">
        <v>0</v>
      </c>
      <c r="AD9" s="122">
        <v>0</v>
      </c>
      <c r="AE9" s="122">
        <v>1.6528999999999999E-2</v>
      </c>
      <c r="AF9" s="122">
        <v>0</v>
      </c>
      <c r="AG9" s="127">
        <v>1.6528999999999999E-2</v>
      </c>
    </row>
    <row r="10" spans="1:33" ht="27.6" customHeight="1" thickBot="1" x14ac:dyDescent="0.6">
      <c r="A10" s="24" t="s">
        <v>50</v>
      </c>
      <c r="B10" s="111">
        <v>0.270569</v>
      </c>
      <c r="C10" s="128">
        <f t="shared" si="0"/>
        <v>0.13061300000000001</v>
      </c>
      <c r="D10" s="128">
        <f t="shared" si="1"/>
        <v>0.86938799999999994</v>
      </c>
      <c r="E10" s="111">
        <v>0</v>
      </c>
      <c r="F10" s="128">
        <f t="shared" si="2"/>
        <v>5.9182999999999999E-2</v>
      </c>
      <c r="G10" s="111">
        <v>8.1630000000000001E-3</v>
      </c>
      <c r="H10" s="111">
        <v>5.1020000000000003E-2</v>
      </c>
      <c r="I10" s="128">
        <f t="shared" si="3"/>
        <v>0</v>
      </c>
      <c r="J10" s="111">
        <v>0</v>
      </c>
      <c r="K10" s="111">
        <v>0</v>
      </c>
      <c r="L10" s="128">
        <f t="shared" si="4"/>
        <v>0</v>
      </c>
      <c r="M10" s="111">
        <v>0</v>
      </c>
      <c r="N10" s="111">
        <v>0</v>
      </c>
      <c r="O10" s="128">
        <f t="shared" si="5"/>
        <v>2.4489999999999998E-2</v>
      </c>
      <c r="P10" s="111">
        <v>4.0819999999999997E-3</v>
      </c>
      <c r="Q10" s="111">
        <v>2.0407999999999999E-2</v>
      </c>
      <c r="R10" s="128">
        <f t="shared" si="6"/>
        <v>4.0819999999999997E-3</v>
      </c>
      <c r="S10" s="111">
        <v>2.0409999999999998E-3</v>
      </c>
      <c r="T10" s="111">
        <v>2.0409999999999998E-3</v>
      </c>
      <c r="U10" s="111">
        <f t="shared" si="7"/>
        <v>7.755200000000001E-2</v>
      </c>
      <c r="V10" s="111">
        <v>1.6327000000000001E-2</v>
      </c>
      <c r="W10" s="111">
        <v>6.1225000000000002E-2</v>
      </c>
      <c r="X10" s="128">
        <f t="shared" si="8"/>
        <v>0.83469399999999994</v>
      </c>
      <c r="Y10" s="111">
        <v>0.1</v>
      </c>
      <c r="Z10" s="111">
        <v>0.73469399999999996</v>
      </c>
      <c r="AA10" s="113">
        <v>0</v>
      </c>
      <c r="AB10" s="129">
        <v>3.6734000000000003E-2</v>
      </c>
      <c r="AC10" s="128">
        <v>6.1219999999999998E-3</v>
      </c>
      <c r="AD10" s="128">
        <v>3.0612E-2</v>
      </c>
      <c r="AE10" s="128">
        <v>8.3673999999999998E-2</v>
      </c>
      <c r="AF10" s="128">
        <v>2.0409999999999998E-3</v>
      </c>
      <c r="AG10" s="130">
        <v>8.1632999999999997E-2</v>
      </c>
    </row>
    <row r="11" spans="1:33" ht="27.6" customHeight="1" x14ac:dyDescent="0.55000000000000004">
      <c r="A11" s="25" t="s">
        <v>40</v>
      </c>
      <c r="B11" s="27">
        <v>35</v>
      </c>
      <c r="C11" s="105">
        <v>0.34300000000000003</v>
      </c>
      <c r="D11" s="105">
        <v>0.65700000000000003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5">
        <v>0</v>
      </c>
      <c r="N11" s="105">
        <v>0</v>
      </c>
      <c r="O11" s="105">
        <v>5.7000000000000002E-2</v>
      </c>
      <c r="P11" s="105">
        <v>0</v>
      </c>
      <c r="Q11" s="105">
        <v>5.7000000000000002E-2</v>
      </c>
      <c r="R11" s="105">
        <v>0</v>
      </c>
      <c r="S11" s="105">
        <v>0</v>
      </c>
      <c r="T11" s="105">
        <v>0</v>
      </c>
      <c r="U11" s="105">
        <v>8.5999999999999993E-2</v>
      </c>
      <c r="V11" s="105">
        <v>2.9000000000000001E-2</v>
      </c>
      <c r="W11" s="105">
        <v>5.7000000000000002E-2</v>
      </c>
      <c r="X11" s="105">
        <v>85.7</v>
      </c>
      <c r="Y11" s="105">
        <v>0.314</v>
      </c>
      <c r="Z11" s="105">
        <v>0.54300000000000004</v>
      </c>
      <c r="AA11" s="116">
        <v>0</v>
      </c>
      <c r="AB11" s="117">
        <v>0</v>
      </c>
      <c r="AC11" s="105">
        <v>0</v>
      </c>
      <c r="AD11" s="105">
        <v>0</v>
      </c>
      <c r="AE11" s="105">
        <v>0</v>
      </c>
      <c r="AF11" s="105">
        <v>0</v>
      </c>
      <c r="AG11" s="118">
        <v>0</v>
      </c>
    </row>
    <row r="12" spans="1:33" ht="27.6" customHeight="1" thickBot="1" x14ac:dyDescent="0.6">
      <c r="A12" s="29" t="s">
        <v>39</v>
      </c>
      <c r="B12" s="28">
        <v>52</v>
      </c>
      <c r="C12" s="104">
        <v>0.36499999999999999</v>
      </c>
      <c r="D12" s="104">
        <v>0.63500000000000001</v>
      </c>
      <c r="E12" s="104">
        <v>0</v>
      </c>
      <c r="F12" s="104">
        <v>0.25</v>
      </c>
      <c r="G12" s="104">
        <v>7.6999999999999999E-2</v>
      </c>
      <c r="H12" s="104">
        <v>0.17299999999999999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9.6000000000000002E-2</v>
      </c>
      <c r="P12" s="104">
        <v>5.8000000000000003E-2</v>
      </c>
      <c r="Q12" s="104">
        <v>3.7999999999999999E-2</v>
      </c>
      <c r="R12" s="104">
        <v>3.7999999999999999E-2</v>
      </c>
      <c r="S12" s="104">
        <v>1.9E-2</v>
      </c>
      <c r="T12" s="104">
        <v>1.9E-2</v>
      </c>
      <c r="U12" s="104">
        <v>0.23100000000000001</v>
      </c>
      <c r="V12" s="104">
        <v>9.6000000000000002E-2</v>
      </c>
      <c r="W12" s="104">
        <v>0.13500000000000001</v>
      </c>
      <c r="X12" s="104">
        <v>0.38500000000000001</v>
      </c>
      <c r="Y12" s="104">
        <v>0.115</v>
      </c>
      <c r="Z12" s="104">
        <v>0.26900000000000002</v>
      </c>
      <c r="AA12" s="119">
        <v>0</v>
      </c>
      <c r="AB12" s="120">
        <v>0</v>
      </c>
      <c r="AC12" s="104">
        <v>0</v>
      </c>
      <c r="AD12" s="104">
        <v>0</v>
      </c>
      <c r="AE12" s="104">
        <v>5.8000000000000003E-2</v>
      </c>
      <c r="AF12" s="104">
        <v>1.9E-2</v>
      </c>
      <c r="AG12" s="121">
        <v>3.7999999999999999E-2</v>
      </c>
    </row>
    <row r="13" spans="1:33" s="8" customFormat="1" x14ac:dyDescent="0.55000000000000004"/>
    <row r="14" spans="1:33" ht="10.9" customHeight="1" thickBot="1" x14ac:dyDescent="0.6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  <row r="15" spans="1:33" ht="105.3" customHeight="1" thickBot="1" x14ac:dyDescent="0.6">
      <c r="A15" s="6" t="s">
        <v>9</v>
      </c>
      <c r="B15" s="5" t="s">
        <v>0</v>
      </c>
      <c r="C15" s="12" t="s">
        <v>7</v>
      </c>
      <c r="D15" s="12" t="s">
        <v>14</v>
      </c>
      <c r="E15" s="12" t="s">
        <v>38</v>
      </c>
      <c r="F15" s="12" t="s">
        <v>41</v>
      </c>
      <c r="G15" s="12" t="s">
        <v>15</v>
      </c>
      <c r="H15" s="12" t="s">
        <v>16</v>
      </c>
      <c r="I15" s="12" t="s">
        <v>42</v>
      </c>
      <c r="J15" s="12" t="s">
        <v>17</v>
      </c>
      <c r="K15" s="12" t="s">
        <v>18</v>
      </c>
      <c r="L15" s="12" t="s">
        <v>36</v>
      </c>
      <c r="M15" s="12" t="s">
        <v>19</v>
      </c>
      <c r="N15" s="12" t="s">
        <v>20</v>
      </c>
      <c r="O15" s="12" t="s">
        <v>43</v>
      </c>
      <c r="P15" s="12" t="s">
        <v>21</v>
      </c>
      <c r="Q15" s="12" t="s">
        <v>22</v>
      </c>
      <c r="R15" s="12" t="s">
        <v>23</v>
      </c>
      <c r="S15" s="12" t="s">
        <v>24</v>
      </c>
      <c r="T15" s="12" t="s">
        <v>25</v>
      </c>
      <c r="U15" s="12" t="s">
        <v>37</v>
      </c>
      <c r="V15" s="12" t="s">
        <v>26</v>
      </c>
      <c r="W15" s="12" t="s">
        <v>27</v>
      </c>
      <c r="X15" s="12" t="s">
        <v>28</v>
      </c>
      <c r="Y15" s="12" t="s">
        <v>31</v>
      </c>
      <c r="Z15" s="12" t="s">
        <v>29</v>
      </c>
      <c r="AA15" s="30" t="s">
        <v>44</v>
      </c>
      <c r="AB15" s="31" t="s">
        <v>30</v>
      </c>
      <c r="AC15" s="32" t="s">
        <v>32</v>
      </c>
      <c r="AD15" s="32" t="s">
        <v>33</v>
      </c>
      <c r="AE15" s="32" t="s">
        <v>13</v>
      </c>
      <c r="AF15" s="32" t="s">
        <v>34</v>
      </c>
      <c r="AG15" s="33" t="s">
        <v>35</v>
      </c>
    </row>
    <row r="16" spans="1:33" ht="27" customHeight="1" x14ac:dyDescent="0.55000000000000004">
      <c r="A16" s="1" t="s">
        <v>4</v>
      </c>
      <c r="B16" s="4">
        <v>1800</v>
      </c>
      <c r="C16" s="106">
        <f>G16+J16+M16+P16+S16+V16+Y16</f>
        <v>0.24875</v>
      </c>
      <c r="D16" s="106">
        <f>H16+K16+N16+Q16+T16+W16+Z16</f>
        <v>0.75013799999999997</v>
      </c>
      <c r="E16" s="106">
        <v>0</v>
      </c>
      <c r="F16" s="106">
        <f>G16+H16</f>
        <v>4.5529999999999994E-2</v>
      </c>
      <c r="G16" s="106">
        <v>1.3880999999999999E-2</v>
      </c>
      <c r="H16" s="106">
        <v>3.1648999999999997E-2</v>
      </c>
      <c r="I16" s="106">
        <f>J16+K16</f>
        <v>1.1100000000000001E-3</v>
      </c>
      <c r="J16" s="106">
        <v>5.5500000000000005E-4</v>
      </c>
      <c r="K16" s="106">
        <v>5.5500000000000005E-4</v>
      </c>
      <c r="L16" s="106">
        <f>M16+N16</f>
        <v>1.6650000000000002E-3</v>
      </c>
      <c r="M16" s="106">
        <v>5.5500000000000005E-4</v>
      </c>
      <c r="N16" s="106">
        <v>1.1100000000000001E-3</v>
      </c>
      <c r="O16" s="106">
        <f>P16+Q16</f>
        <v>8.0510999999999999E-2</v>
      </c>
      <c r="P16" s="106">
        <v>2.3876000000000001E-2</v>
      </c>
      <c r="Q16" s="106">
        <v>5.6634999999999998E-2</v>
      </c>
      <c r="R16" s="106">
        <f>S16+T16</f>
        <v>2.7759999999999998E-3</v>
      </c>
      <c r="S16" s="106">
        <v>1.1100000000000001E-3</v>
      </c>
      <c r="T16" s="106">
        <v>1.6659999999999999E-3</v>
      </c>
      <c r="U16" s="106">
        <f>V16+W16</f>
        <v>6.6629999999999995E-2</v>
      </c>
      <c r="V16" s="106">
        <v>1.9434E-2</v>
      </c>
      <c r="W16" s="106">
        <v>4.7196000000000002E-2</v>
      </c>
      <c r="X16" s="106">
        <f>Y16+Z16</f>
        <v>0.80066599999999999</v>
      </c>
      <c r="Y16" s="106">
        <v>0.18933900000000001</v>
      </c>
      <c r="Z16" s="106">
        <v>0.61132699999999995</v>
      </c>
      <c r="AA16" s="108">
        <v>1.1100000000000001E-3</v>
      </c>
      <c r="AB16" s="109">
        <v>1.5886999999999998E-2</v>
      </c>
      <c r="AC16" s="106">
        <v>3.8869999999999998E-3</v>
      </c>
      <c r="AD16" s="106">
        <v>1.2E-2</v>
      </c>
      <c r="AE16" s="106">
        <v>5.1082000000000002E-2</v>
      </c>
      <c r="AF16" s="106">
        <v>5.5500000000000005E-4</v>
      </c>
      <c r="AG16" s="110">
        <v>5.0527000000000002E-2</v>
      </c>
    </row>
    <row r="17" spans="1:33" ht="27" customHeight="1" x14ac:dyDescent="0.55000000000000004">
      <c r="A17" s="1" t="s">
        <v>49</v>
      </c>
      <c r="B17" s="106">
        <v>0.14880599999999999</v>
      </c>
      <c r="C17" s="106">
        <f t="shared" ref="C17:C22" si="9">G17+J17+M17+P17+S17+V17+Y17</f>
        <v>0.22388</v>
      </c>
      <c r="D17" s="106">
        <f t="shared" ref="D17:D22" si="10">H17+K17+N17+Q17+T17+W17+Z17</f>
        <v>0.77612000000000003</v>
      </c>
      <c r="E17" s="106">
        <v>0</v>
      </c>
      <c r="F17" s="106">
        <f t="shared" ref="F17:F22" si="11">G17+H17</f>
        <v>2.6120000000000001E-2</v>
      </c>
      <c r="G17" s="106">
        <v>7.463E-3</v>
      </c>
      <c r="H17" s="106">
        <v>1.8657E-2</v>
      </c>
      <c r="I17" s="106">
        <f t="shared" ref="I17:I22" si="12">J17+K17</f>
        <v>0</v>
      </c>
      <c r="J17" s="106">
        <v>0</v>
      </c>
      <c r="K17" s="106">
        <v>0</v>
      </c>
      <c r="L17" s="106">
        <f t="shared" ref="L17:L22" si="13">M17+N17</f>
        <v>7.463E-3</v>
      </c>
      <c r="M17" s="106">
        <v>0</v>
      </c>
      <c r="N17" s="106">
        <v>7.463E-3</v>
      </c>
      <c r="O17" s="106">
        <f t="shared" ref="O17:O22" si="14">P17+Q17</f>
        <v>0.16044800000000001</v>
      </c>
      <c r="P17" s="106">
        <v>4.4776000000000003E-2</v>
      </c>
      <c r="Q17" s="106">
        <v>0.115672</v>
      </c>
      <c r="R17" s="106">
        <f t="shared" ref="R17:R22" si="15">S17+T17</f>
        <v>0</v>
      </c>
      <c r="S17" s="106">
        <v>0</v>
      </c>
      <c r="T17" s="106">
        <v>0</v>
      </c>
      <c r="U17" s="106">
        <f t="shared" ref="U17:U22" si="16">V17+W17</f>
        <v>1.8655999999999999E-2</v>
      </c>
      <c r="V17" s="106">
        <v>3.7309999999999999E-3</v>
      </c>
      <c r="W17" s="106">
        <v>1.4925000000000001E-2</v>
      </c>
      <c r="X17" s="106">
        <f t="shared" ref="X17:X22" si="17">Y17+Z17</f>
        <v>0.78731300000000004</v>
      </c>
      <c r="Y17" s="106">
        <v>0.16791</v>
      </c>
      <c r="Z17" s="106">
        <v>0.61940300000000004</v>
      </c>
      <c r="AA17" s="108">
        <v>0</v>
      </c>
      <c r="AB17" s="109">
        <v>1.1194000000000001E-2</v>
      </c>
      <c r="AC17" s="106">
        <v>0</v>
      </c>
      <c r="AD17" s="106">
        <v>1.1194000000000001E-2</v>
      </c>
      <c r="AE17" s="106">
        <v>4.4776000000000003E-2</v>
      </c>
      <c r="AF17" s="106">
        <v>0</v>
      </c>
      <c r="AG17" s="110">
        <v>4.4776000000000003E-2</v>
      </c>
    </row>
    <row r="18" spans="1:33" ht="27" customHeight="1" x14ac:dyDescent="0.55000000000000004">
      <c r="A18" s="1" t="s">
        <v>48</v>
      </c>
      <c r="B18" s="106">
        <v>0.13659099999999999</v>
      </c>
      <c r="C18" s="106">
        <f t="shared" si="9"/>
        <v>9.3495999999999996E-2</v>
      </c>
      <c r="D18" s="106">
        <f t="shared" si="10"/>
        <v>0.89837299999999998</v>
      </c>
      <c r="E18" s="106">
        <v>0</v>
      </c>
      <c r="F18" s="106">
        <f t="shared" si="11"/>
        <v>2.0324999999999999E-2</v>
      </c>
      <c r="G18" s="106">
        <v>0</v>
      </c>
      <c r="H18" s="106">
        <v>2.0324999999999999E-2</v>
      </c>
      <c r="I18" s="106">
        <f t="shared" si="12"/>
        <v>0</v>
      </c>
      <c r="J18" s="106">
        <v>0</v>
      </c>
      <c r="K18" s="106">
        <v>0</v>
      </c>
      <c r="L18" s="106">
        <f t="shared" si="13"/>
        <v>0</v>
      </c>
      <c r="M18" s="106">
        <v>0</v>
      </c>
      <c r="N18" s="106">
        <v>0</v>
      </c>
      <c r="O18" s="106">
        <f t="shared" si="14"/>
        <v>0.138211</v>
      </c>
      <c r="P18" s="106">
        <v>3.6584999999999999E-2</v>
      </c>
      <c r="Q18" s="106">
        <v>0.10162599999999999</v>
      </c>
      <c r="R18" s="106">
        <f t="shared" si="15"/>
        <v>4.065E-3</v>
      </c>
      <c r="S18" s="106">
        <v>0</v>
      </c>
      <c r="T18" s="106">
        <v>4.065E-3</v>
      </c>
      <c r="U18" s="106">
        <f t="shared" si="16"/>
        <v>4.4715000000000005E-2</v>
      </c>
      <c r="V18" s="106">
        <v>0</v>
      </c>
      <c r="W18" s="106">
        <v>4.4715000000000005E-2</v>
      </c>
      <c r="X18" s="106">
        <f t="shared" si="17"/>
        <v>0.78455300000000006</v>
      </c>
      <c r="Y18" s="106">
        <v>5.6911000000000003E-2</v>
      </c>
      <c r="Z18" s="106">
        <v>0.72764200000000001</v>
      </c>
      <c r="AA18" s="108">
        <v>8.1300000000000001E-3</v>
      </c>
      <c r="AB18" s="109">
        <v>8.0000000000000002E-3</v>
      </c>
      <c r="AC18" s="106">
        <v>0</v>
      </c>
      <c r="AD18" s="106">
        <v>8.0000000000000002E-3</v>
      </c>
      <c r="AE18" s="106">
        <v>5.2999999999999999E-2</v>
      </c>
      <c r="AF18" s="106">
        <v>0</v>
      </c>
      <c r="AG18" s="110">
        <v>5.2999999999999999E-2</v>
      </c>
    </row>
    <row r="19" spans="1:33" ht="27" customHeight="1" x14ac:dyDescent="0.55000000000000004">
      <c r="A19" s="1" t="s">
        <v>51</v>
      </c>
      <c r="B19" s="106">
        <v>0.26873999999999998</v>
      </c>
      <c r="C19" s="106">
        <f t="shared" si="9"/>
        <v>0.495867</v>
      </c>
      <c r="D19" s="106">
        <f t="shared" si="10"/>
        <v>0.504131</v>
      </c>
      <c r="E19" s="106">
        <v>0</v>
      </c>
      <c r="F19" s="106">
        <f t="shared" si="11"/>
        <v>7.8511999999999998E-2</v>
      </c>
      <c r="G19" s="106">
        <v>3.5124000000000002E-2</v>
      </c>
      <c r="H19" s="106">
        <v>4.3388000000000003E-2</v>
      </c>
      <c r="I19" s="106">
        <f t="shared" si="12"/>
        <v>4.1320000000000003E-3</v>
      </c>
      <c r="J19" s="106">
        <v>2.0660000000000001E-3</v>
      </c>
      <c r="K19" s="106">
        <v>2.0660000000000001E-3</v>
      </c>
      <c r="L19" s="106">
        <f t="shared" si="13"/>
        <v>2.0660000000000001E-3</v>
      </c>
      <c r="M19" s="106">
        <v>2.0660000000000001E-3</v>
      </c>
      <c r="N19" s="106">
        <v>0</v>
      </c>
      <c r="O19" s="106">
        <f t="shared" si="14"/>
        <v>2.4792999999999999E-2</v>
      </c>
      <c r="P19" s="106">
        <v>1.6528999999999999E-2</v>
      </c>
      <c r="Q19" s="106">
        <v>8.2640000000000005E-3</v>
      </c>
      <c r="R19" s="106">
        <f t="shared" si="15"/>
        <v>0</v>
      </c>
      <c r="S19" s="106">
        <v>0</v>
      </c>
      <c r="T19" s="106">
        <v>0</v>
      </c>
      <c r="U19" s="106">
        <f t="shared" si="16"/>
        <v>9.5041E-2</v>
      </c>
      <c r="V19" s="106">
        <v>4.3387999999999996E-2</v>
      </c>
      <c r="W19" s="106">
        <v>5.1653000000000004E-2</v>
      </c>
      <c r="X19" s="106">
        <f t="shared" si="17"/>
        <v>0.79545399999999999</v>
      </c>
      <c r="Y19" s="106">
        <v>0.39669399999999999</v>
      </c>
      <c r="Z19" s="106">
        <v>0.39876</v>
      </c>
      <c r="AA19" s="108">
        <v>0</v>
      </c>
      <c r="AB19" s="109">
        <v>1.8595E-2</v>
      </c>
      <c r="AC19" s="106">
        <v>8.2640000000000005E-3</v>
      </c>
      <c r="AD19" s="106">
        <v>1.0331E-2</v>
      </c>
      <c r="AE19" s="106">
        <v>4.7521000000000001E-2</v>
      </c>
      <c r="AF19" s="106">
        <v>0</v>
      </c>
      <c r="AG19" s="110">
        <v>4.7521000000000001E-2</v>
      </c>
    </row>
    <row r="20" spans="1:33" ht="27" customHeight="1" x14ac:dyDescent="0.55000000000000004">
      <c r="A20" s="1" t="s">
        <v>3</v>
      </c>
      <c r="B20" s="106">
        <v>4.8862000000000003E-2</v>
      </c>
      <c r="C20" s="106">
        <f t="shared" si="9"/>
        <v>0.26136399999999999</v>
      </c>
      <c r="D20" s="106">
        <f t="shared" si="10"/>
        <v>0.73863699999999999</v>
      </c>
      <c r="E20" s="106">
        <v>0</v>
      </c>
      <c r="F20" s="106">
        <f t="shared" si="11"/>
        <v>3.4091000000000003E-2</v>
      </c>
      <c r="G20" s="106">
        <v>2.2727000000000001E-2</v>
      </c>
      <c r="H20" s="106">
        <v>1.1364000000000001E-2</v>
      </c>
      <c r="I20" s="106">
        <f t="shared" si="12"/>
        <v>0</v>
      </c>
      <c r="J20" s="106">
        <v>0</v>
      </c>
      <c r="K20" s="106">
        <v>0</v>
      </c>
      <c r="L20" s="106">
        <f t="shared" si="13"/>
        <v>0</v>
      </c>
      <c r="M20" s="106">
        <v>0</v>
      </c>
      <c r="N20" s="106">
        <v>0</v>
      </c>
      <c r="O20" s="106">
        <f t="shared" si="14"/>
        <v>0.20454600000000001</v>
      </c>
      <c r="P20" s="106">
        <v>6.8182000000000006E-2</v>
      </c>
      <c r="Q20" s="106">
        <v>0.13636400000000001</v>
      </c>
      <c r="R20" s="106">
        <f t="shared" si="15"/>
        <v>0</v>
      </c>
      <c r="S20" s="106">
        <v>0</v>
      </c>
      <c r="T20" s="106">
        <v>0</v>
      </c>
      <c r="U20" s="106">
        <f t="shared" si="16"/>
        <v>7.9546000000000006E-2</v>
      </c>
      <c r="V20" s="106">
        <v>2.2728000000000002E-2</v>
      </c>
      <c r="W20" s="106">
        <v>5.6818000000000007E-2</v>
      </c>
      <c r="X20" s="106">
        <f t="shared" si="17"/>
        <v>0.68181800000000004</v>
      </c>
      <c r="Y20" s="106">
        <v>0.147727</v>
      </c>
      <c r="Z20" s="106">
        <v>0.53409099999999998</v>
      </c>
      <c r="AA20" s="108">
        <v>0</v>
      </c>
      <c r="AB20" s="109">
        <v>0</v>
      </c>
      <c r="AC20" s="106">
        <v>0</v>
      </c>
      <c r="AD20" s="106">
        <v>0</v>
      </c>
      <c r="AE20" s="106">
        <v>0</v>
      </c>
      <c r="AF20" s="106">
        <v>0</v>
      </c>
      <c r="AG20" s="110">
        <v>0</v>
      </c>
    </row>
    <row r="21" spans="1:33" ht="27" customHeight="1" x14ac:dyDescent="0.55000000000000004">
      <c r="A21" s="1" t="s">
        <v>53</v>
      </c>
      <c r="B21" s="106">
        <v>0.12382</v>
      </c>
      <c r="C21" s="106">
        <f t="shared" si="9"/>
        <v>0.161435</v>
      </c>
      <c r="D21" s="106">
        <f t="shared" si="10"/>
        <v>0.83856399999999998</v>
      </c>
      <c r="E21" s="106">
        <v>0</v>
      </c>
      <c r="F21" s="106">
        <f t="shared" si="11"/>
        <v>4.4840000000000001E-3</v>
      </c>
      <c r="G21" s="106">
        <v>0</v>
      </c>
      <c r="H21" s="106">
        <v>4.4840000000000001E-3</v>
      </c>
      <c r="I21" s="106">
        <f t="shared" si="12"/>
        <v>0</v>
      </c>
      <c r="J21" s="106">
        <v>0</v>
      </c>
      <c r="K21" s="106">
        <v>0</v>
      </c>
      <c r="L21" s="106">
        <f t="shared" si="13"/>
        <v>0</v>
      </c>
      <c r="M21" s="106">
        <v>0</v>
      </c>
      <c r="N21" s="106">
        <v>0</v>
      </c>
      <c r="O21" s="106">
        <f t="shared" si="14"/>
        <v>0.116592</v>
      </c>
      <c r="P21" s="106">
        <v>2.6905999999999999E-2</v>
      </c>
      <c r="Q21" s="106">
        <v>8.9686000000000002E-2</v>
      </c>
      <c r="R21" s="106">
        <f t="shared" si="15"/>
        <v>8.9680000000000003E-3</v>
      </c>
      <c r="S21" s="106">
        <v>4.4840000000000001E-3</v>
      </c>
      <c r="T21" s="106">
        <v>4.4840000000000001E-3</v>
      </c>
      <c r="U21" s="106">
        <f t="shared" si="16"/>
        <v>4.0358999999999999E-2</v>
      </c>
      <c r="V21" s="106">
        <v>1.3453E-2</v>
      </c>
      <c r="W21" s="106">
        <v>2.6905999999999999E-2</v>
      </c>
      <c r="X21" s="106">
        <f t="shared" si="17"/>
        <v>0.829596</v>
      </c>
      <c r="Y21" s="106">
        <v>0.116592</v>
      </c>
      <c r="Z21" s="106">
        <v>0.71300399999999997</v>
      </c>
      <c r="AA21" s="108">
        <v>0</v>
      </c>
      <c r="AB21" s="109">
        <v>0</v>
      </c>
      <c r="AC21" s="106">
        <v>0</v>
      </c>
      <c r="AD21" s="106">
        <v>0</v>
      </c>
      <c r="AE21" s="106">
        <v>1.3453E-2</v>
      </c>
      <c r="AF21" s="106">
        <v>0</v>
      </c>
      <c r="AG21" s="110">
        <v>1.3453E-2</v>
      </c>
    </row>
    <row r="22" spans="1:33" ht="27" customHeight="1" thickBot="1" x14ac:dyDescent="0.6">
      <c r="A22" s="24" t="s">
        <v>50</v>
      </c>
      <c r="B22" s="61">
        <v>0.27318199999999998</v>
      </c>
      <c r="C22" s="112">
        <f t="shared" si="9"/>
        <v>0.13414700000000002</v>
      </c>
      <c r="D22" s="112">
        <f t="shared" si="10"/>
        <v>0.86585400000000001</v>
      </c>
      <c r="E22" s="111">
        <v>0</v>
      </c>
      <c r="F22" s="111">
        <f t="shared" si="11"/>
        <v>5.6909999999999995E-2</v>
      </c>
      <c r="G22" s="111">
        <v>8.1300000000000001E-3</v>
      </c>
      <c r="H22" s="111">
        <v>4.8779999999999997E-2</v>
      </c>
      <c r="I22" s="111">
        <f t="shared" si="12"/>
        <v>0</v>
      </c>
      <c r="J22" s="111">
        <v>0</v>
      </c>
      <c r="K22" s="111">
        <v>0</v>
      </c>
      <c r="L22" s="111">
        <f t="shared" si="13"/>
        <v>0</v>
      </c>
      <c r="M22" s="111">
        <v>0</v>
      </c>
      <c r="N22" s="111">
        <v>0</v>
      </c>
      <c r="O22" s="111">
        <f t="shared" si="14"/>
        <v>2.4389999999999998E-2</v>
      </c>
      <c r="P22" s="111">
        <v>4.065E-3</v>
      </c>
      <c r="Q22" s="111">
        <v>2.0324999999999999E-2</v>
      </c>
      <c r="R22" s="111">
        <f t="shared" si="15"/>
        <v>4.0660000000000002E-3</v>
      </c>
      <c r="S22" s="111">
        <v>2.0330000000000001E-3</v>
      </c>
      <c r="T22" s="111">
        <v>2.0330000000000001E-3</v>
      </c>
      <c r="U22" s="111">
        <f t="shared" si="16"/>
        <v>8.5365999999999997E-2</v>
      </c>
      <c r="V22" s="111">
        <v>1.626E-2</v>
      </c>
      <c r="W22" s="111">
        <v>6.9106000000000001E-2</v>
      </c>
      <c r="X22" s="111">
        <f t="shared" si="17"/>
        <v>0.82926900000000003</v>
      </c>
      <c r="Y22" s="111">
        <v>0.103659</v>
      </c>
      <c r="Z22" s="111">
        <v>0.72560999999999998</v>
      </c>
      <c r="AA22" s="113">
        <v>0</v>
      </c>
      <c r="AB22" s="124">
        <v>3.2521000000000001E-2</v>
      </c>
      <c r="AC22" s="111">
        <v>6.0980000000000001E-3</v>
      </c>
      <c r="AD22" s="111">
        <v>2.6422999999999999E-2</v>
      </c>
      <c r="AE22" s="112">
        <v>8.5365999999999997E-2</v>
      </c>
      <c r="AF22" s="112">
        <v>2.0330000000000001E-3</v>
      </c>
      <c r="AG22" s="125">
        <v>8.3333000000000004E-2</v>
      </c>
    </row>
    <row r="23" spans="1:33" ht="27" customHeight="1" x14ac:dyDescent="0.55000000000000004">
      <c r="A23" s="25" t="s">
        <v>40</v>
      </c>
      <c r="B23" s="27">
        <v>28</v>
      </c>
      <c r="C23" s="105">
        <v>0.214</v>
      </c>
      <c r="D23" s="105">
        <v>0.78600000000000003</v>
      </c>
      <c r="E23" s="105">
        <v>0</v>
      </c>
      <c r="F23" s="105">
        <v>7.0999999999999994E-2</v>
      </c>
      <c r="G23" s="105">
        <v>7.0999999999999994E-2</v>
      </c>
      <c r="H23" s="105">
        <v>0</v>
      </c>
      <c r="I23" s="105">
        <v>0</v>
      </c>
      <c r="J23" s="105">
        <v>0</v>
      </c>
      <c r="K23" s="105">
        <v>0</v>
      </c>
      <c r="L23" s="105">
        <v>0</v>
      </c>
      <c r="M23" s="105">
        <v>0</v>
      </c>
      <c r="N23" s="105">
        <v>0</v>
      </c>
      <c r="O23" s="105">
        <v>0</v>
      </c>
      <c r="P23" s="105">
        <v>0</v>
      </c>
      <c r="Q23" s="105">
        <v>0</v>
      </c>
      <c r="R23" s="105">
        <v>0</v>
      </c>
      <c r="S23" s="105">
        <v>0</v>
      </c>
      <c r="T23" s="105">
        <v>0</v>
      </c>
      <c r="U23" s="105">
        <v>0</v>
      </c>
      <c r="V23" s="105">
        <v>0</v>
      </c>
      <c r="W23" s="105">
        <v>0</v>
      </c>
      <c r="X23" s="105">
        <v>0.89300000000000002</v>
      </c>
      <c r="Y23" s="105">
        <v>0.14299999999999999</v>
      </c>
      <c r="Z23" s="105">
        <v>0.75</v>
      </c>
      <c r="AA23" s="116">
        <v>0</v>
      </c>
      <c r="AB23" s="117">
        <v>0</v>
      </c>
      <c r="AC23" s="105">
        <v>0</v>
      </c>
      <c r="AD23" s="105">
        <v>0</v>
      </c>
      <c r="AE23" s="105">
        <v>0</v>
      </c>
      <c r="AF23" s="105">
        <v>0</v>
      </c>
      <c r="AG23" s="118">
        <v>0</v>
      </c>
    </row>
    <row r="24" spans="1:33" ht="27" customHeight="1" thickBot="1" x14ac:dyDescent="0.6">
      <c r="A24" s="26" t="s">
        <v>39</v>
      </c>
      <c r="B24" s="28">
        <v>70</v>
      </c>
      <c r="C24" s="104">
        <v>0.42899999999999999</v>
      </c>
      <c r="D24" s="104">
        <v>0.57099999999999995</v>
      </c>
      <c r="E24" s="104">
        <v>0</v>
      </c>
      <c r="F24" s="104">
        <v>0.114</v>
      </c>
      <c r="G24" s="104">
        <v>4.2999999999999997E-2</v>
      </c>
      <c r="H24" s="104">
        <v>7.0999999999999994E-2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4.2999999999999997E-2</v>
      </c>
      <c r="P24" s="104">
        <v>2.9000000000000001E-2</v>
      </c>
      <c r="Q24" s="104">
        <v>1.4E-2</v>
      </c>
      <c r="R24" s="104">
        <v>1.4E-2</v>
      </c>
      <c r="S24" s="104">
        <v>0</v>
      </c>
      <c r="T24" s="104">
        <v>1.4E-2</v>
      </c>
      <c r="U24" s="104">
        <v>0.1</v>
      </c>
      <c r="V24" s="104">
        <v>5.7000000000000002E-2</v>
      </c>
      <c r="W24" s="104">
        <v>4.2999999999999997E-2</v>
      </c>
      <c r="X24" s="104">
        <v>0.54300000000000004</v>
      </c>
      <c r="Y24" s="104">
        <v>0.22900000000000001</v>
      </c>
      <c r="Z24" s="104">
        <v>0.314</v>
      </c>
      <c r="AA24" s="119">
        <v>0</v>
      </c>
      <c r="AB24" s="120">
        <v>4.2999999999999997E-2</v>
      </c>
      <c r="AC24" s="104">
        <v>1.4E-2</v>
      </c>
      <c r="AD24" s="104">
        <v>2.9000000000000001E-2</v>
      </c>
      <c r="AE24" s="104">
        <v>5.7000000000000002E-2</v>
      </c>
      <c r="AF24" s="104">
        <v>1.4E-2</v>
      </c>
      <c r="AG24" s="121">
        <v>4.2999999999999997E-2</v>
      </c>
    </row>
    <row r="26" spans="1:33" ht="14.7" thickBot="1" x14ac:dyDescent="0.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</row>
    <row r="27" spans="1:33" ht="105.3" customHeight="1" thickBot="1" x14ac:dyDescent="0.6">
      <c r="A27" s="6" t="s">
        <v>10</v>
      </c>
      <c r="B27" s="5" t="s">
        <v>0</v>
      </c>
      <c r="C27" s="12" t="s">
        <v>7</v>
      </c>
      <c r="D27" s="12" t="s">
        <v>14</v>
      </c>
      <c r="E27" s="12" t="s">
        <v>38</v>
      </c>
      <c r="F27" s="12" t="s">
        <v>41</v>
      </c>
      <c r="G27" s="12" t="s">
        <v>15</v>
      </c>
      <c r="H27" s="12" t="s">
        <v>16</v>
      </c>
      <c r="I27" s="12" t="s">
        <v>42</v>
      </c>
      <c r="J27" s="12" t="s">
        <v>17</v>
      </c>
      <c r="K27" s="12" t="s">
        <v>18</v>
      </c>
      <c r="L27" s="12" t="s">
        <v>36</v>
      </c>
      <c r="M27" s="12" t="s">
        <v>19</v>
      </c>
      <c r="N27" s="12" t="s">
        <v>20</v>
      </c>
      <c r="O27" s="12" t="s">
        <v>43</v>
      </c>
      <c r="P27" s="12" t="s">
        <v>21</v>
      </c>
      <c r="Q27" s="12" t="s">
        <v>22</v>
      </c>
      <c r="R27" s="12" t="s">
        <v>23</v>
      </c>
      <c r="S27" s="12" t="s">
        <v>24</v>
      </c>
      <c r="T27" s="12" t="s">
        <v>25</v>
      </c>
      <c r="U27" s="12" t="s">
        <v>37</v>
      </c>
      <c r="V27" s="12" t="s">
        <v>26</v>
      </c>
      <c r="W27" s="12" t="s">
        <v>27</v>
      </c>
      <c r="X27" s="12" t="s">
        <v>28</v>
      </c>
      <c r="Y27" s="12" t="s">
        <v>31</v>
      </c>
      <c r="Z27" s="12" t="s">
        <v>29</v>
      </c>
      <c r="AA27" s="30" t="s">
        <v>44</v>
      </c>
      <c r="AB27" s="31" t="s">
        <v>30</v>
      </c>
      <c r="AC27" s="32" t="s">
        <v>32</v>
      </c>
      <c r="AD27" s="32" t="s">
        <v>33</v>
      </c>
      <c r="AE27" s="32" t="s">
        <v>13</v>
      </c>
      <c r="AF27" s="32" t="s">
        <v>34</v>
      </c>
      <c r="AG27" s="33" t="s">
        <v>35</v>
      </c>
    </row>
    <row r="28" spans="1:33" ht="27" customHeight="1" x14ac:dyDescent="0.55000000000000004">
      <c r="A28" s="1" t="s">
        <v>4</v>
      </c>
      <c r="B28" s="4">
        <v>1802</v>
      </c>
      <c r="C28" s="106">
        <f>G28+J28+M28+P28+S28+V28+Y28</f>
        <v>0.252357</v>
      </c>
      <c r="D28" s="106">
        <f>H28+K28+N28+Q28+T28+W28+Z28</f>
        <v>0.74597999999999998</v>
      </c>
      <c r="E28" s="106">
        <v>0</v>
      </c>
      <c r="F28" s="106">
        <f>G28+H28</f>
        <v>4.7698000000000004E-2</v>
      </c>
      <c r="G28" s="107">
        <v>1.6084000000000001E-2</v>
      </c>
      <c r="H28" s="107">
        <v>3.1614000000000003E-2</v>
      </c>
      <c r="I28" s="106">
        <f>J28+K28</f>
        <v>1.1100000000000001E-3</v>
      </c>
      <c r="J28" s="107">
        <v>5.5500000000000005E-4</v>
      </c>
      <c r="K28" s="107">
        <v>5.5500000000000005E-4</v>
      </c>
      <c r="L28" s="106">
        <f>M28+N28</f>
        <v>1.6640000000000001E-3</v>
      </c>
      <c r="M28" s="107">
        <v>5.5500000000000005E-4</v>
      </c>
      <c r="N28" s="107">
        <v>1.109E-3</v>
      </c>
      <c r="O28" s="106">
        <f>P28+Q28</f>
        <v>8.5413000000000003E-2</v>
      </c>
      <c r="P28" s="107">
        <v>2.4958000000000001E-2</v>
      </c>
      <c r="Q28" s="107">
        <v>6.0455000000000002E-2</v>
      </c>
      <c r="R28" s="106">
        <f>S28+T28</f>
        <v>3.3279999999999998E-3</v>
      </c>
      <c r="S28" s="107">
        <v>1.6639999999999999E-3</v>
      </c>
      <c r="T28" s="107">
        <v>1.6639999999999999E-3</v>
      </c>
      <c r="U28" s="106">
        <f>V28+W28</f>
        <v>6.8220000000000003E-2</v>
      </c>
      <c r="V28" s="106">
        <v>2.0520999999999998E-2</v>
      </c>
      <c r="W28" s="106">
        <v>4.7699000000000005E-2</v>
      </c>
      <c r="X28" s="106">
        <f>Y28+Z28</f>
        <v>0.79090399999999994</v>
      </c>
      <c r="Y28" s="107">
        <v>0.18801999999999999</v>
      </c>
      <c r="Z28" s="107">
        <v>0.60288399999999998</v>
      </c>
      <c r="AA28" s="108">
        <v>1.6650000000000002E-3</v>
      </c>
      <c r="AB28" s="109">
        <v>1.6437E-2</v>
      </c>
      <c r="AC28" s="106">
        <v>4.437E-3</v>
      </c>
      <c r="AD28" s="106">
        <v>1.2E-2</v>
      </c>
      <c r="AE28" s="106">
        <v>5.2108999999999996E-2</v>
      </c>
      <c r="AF28" s="106">
        <v>1.109E-3</v>
      </c>
      <c r="AG28" s="110">
        <v>5.0999999999999997E-2</v>
      </c>
    </row>
    <row r="29" spans="1:33" ht="27" customHeight="1" x14ac:dyDescent="0.55000000000000004">
      <c r="A29" s="1" t="s">
        <v>49</v>
      </c>
      <c r="B29" s="106">
        <v>0.141986</v>
      </c>
      <c r="C29" s="106">
        <f t="shared" ref="C29:C34" si="18">G29+J29+M29+P29+S29+V29+Y29</f>
        <v>0.21875</v>
      </c>
      <c r="D29" s="106">
        <f t="shared" ref="D29:D34" si="19">H29+K29+N29+Q29+T29+W29+Z29</f>
        <v>0.78125099999999992</v>
      </c>
      <c r="E29" s="106">
        <v>0</v>
      </c>
      <c r="F29" s="106">
        <f t="shared" ref="F29:F34" si="20">G29+H29</f>
        <v>3.1251000000000001E-2</v>
      </c>
      <c r="G29" s="107">
        <v>7.8130000000000005E-3</v>
      </c>
      <c r="H29" s="107">
        <v>2.3438000000000001E-2</v>
      </c>
      <c r="I29" s="106">
        <f t="shared" ref="I29:I34" si="21">J29+K29</f>
        <v>0</v>
      </c>
      <c r="J29" s="107">
        <v>0</v>
      </c>
      <c r="K29" s="107">
        <v>0</v>
      </c>
      <c r="L29" s="106">
        <f t="shared" ref="L29:L34" si="22">M29+N29</f>
        <v>7.8130000000000005E-3</v>
      </c>
      <c r="M29" s="107">
        <v>0</v>
      </c>
      <c r="N29" s="107">
        <v>7.8130000000000005E-3</v>
      </c>
      <c r="O29" s="106">
        <f t="shared" ref="O29:O34" si="23">P29+Q29</f>
        <v>0.171875</v>
      </c>
      <c r="P29" s="107">
        <v>5.0781E-2</v>
      </c>
      <c r="Q29" s="107">
        <v>0.12109399999999999</v>
      </c>
      <c r="R29" s="106">
        <f t="shared" ref="R29:R34" si="24">S29+T29</f>
        <v>0</v>
      </c>
      <c r="S29" s="107">
        <v>0</v>
      </c>
      <c r="T29" s="107">
        <v>0</v>
      </c>
      <c r="U29" s="106">
        <f t="shared" ref="U29:U34" si="25">V29+W29</f>
        <v>1.9531E-2</v>
      </c>
      <c r="V29" s="106">
        <v>3.9060000000000002E-3</v>
      </c>
      <c r="W29" s="106">
        <v>1.5625E-2</v>
      </c>
      <c r="X29" s="106">
        <f t="shared" ref="X29:X34" si="26">Y29+Z29</f>
        <v>0.76953099999999997</v>
      </c>
      <c r="Y29" s="107">
        <v>0.15625</v>
      </c>
      <c r="Z29" s="107">
        <v>0.61328099999999997</v>
      </c>
      <c r="AA29" s="108">
        <v>0</v>
      </c>
      <c r="AB29" s="109">
        <v>1.1719E-2</v>
      </c>
      <c r="AC29" s="106">
        <v>3.9060000000000002E-3</v>
      </c>
      <c r="AD29" s="106">
        <v>7.8130000000000005E-3</v>
      </c>
      <c r="AE29" s="106">
        <v>3.9063000000000001E-2</v>
      </c>
      <c r="AF29" s="106">
        <v>0</v>
      </c>
      <c r="AG29" s="110">
        <v>3.9063000000000001E-2</v>
      </c>
    </row>
    <row r="30" spans="1:33" ht="27" customHeight="1" x14ac:dyDescent="0.55000000000000004">
      <c r="A30" s="1" t="s">
        <v>48</v>
      </c>
      <c r="B30" s="106">
        <v>0.13588500000000001</v>
      </c>
      <c r="C30" s="106">
        <f t="shared" si="18"/>
        <v>9.7958999999999991E-2</v>
      </c>
      <c r="D30" s="106">
        <f t="shared" si="19"/>
        <v>0.89387799999999995</v>
      </c>
      <c r="E30" s="106">
        <v>0</v>
      </c>
      <c r="F30" s="106">
        <f t="shared" si="20"/>
        <v>1.6327000000000001E-2</v>
      </c>
      <c r="G30" s="107">
        <v>0</v>
      </c>
      <c r="H30" s="107">
        <v>1.6327000000000001E-2</v>
      </c>
      <c r="I30" s="106">
        <f t="shared" si="21"/>
        <v>0</v>
      </c>
      <c r="J30" s="107">
        <v>0</v>
      </c>
      <c r="K30" s="107">
        <v>0</v>
      </c>
      <c r="L30" s="106">
        <f t="shared" si="22"/>
        <v>0</v>
      </c>
      <c r="M30" s="107">
        <v>0</v>
      </c>
      <c r="N30" s="107">
        <v>0</v>
      </c>
      <c r="O30" s="106">
        <f t="shared" si="23"/>
        <v>0.15510199999999999</v>
      </c>
      <c r="P30" s="107">
        <v>3.6734999999999997E-2</v>
      </c>
      <c r="Q30" s="107">
        <v>0.118367</v>
      </c>
      <c r="R30" s="106">
        <f t="shared" si="24"/>
        <v>4.0819999999999997E-3</v>
      </c>
      <c r="S30" s="107">
        <v>0</v>
      </c>
      <c r="T30" s="107">
        <v>4.0819999999999997E-3</v>
      </c>
      <c r="U30" s="106">
        <f t="shared" si="25"/>
        <v>4.4898E-2</v>
      </c>
      <c r="V30" s="106">
        <v>0</v>
      </c>
      <c r="W30" s="106">
        <v>4.4898E-2</v>
      </c>
      <c r="X30" s="106">
        <f t="shared" si="26"/>
        <v>0.771428</v>
      </c>
      <c r="Y30" s="107">
        <v>6.1224000000000001E-2</v>
      </c>
      <c r="Z30" s="107">
        <v>0.71020399999999995</v>
      </c>
      <c r="AA30" s="108">
        <v>8.1639999999999994E-3</v>
      </c>
      <c r="AB30" s="109">
        <v>8.0000000000000002E-3</v>
      </c>
      <c r="AC30" s="106">
        <v>0</v>
      </c>
      <c r="AD30" s="106">
        <v>8.0000000000000002E-3</v>
      </c>
      <c r="AE30" s="106">
        <v>4.9000000000000002E-2</v>
      </c>
      <c r="AF30" s="106">
        <v>0</v>
      </c>
      <c r="AG30" s="110">
        <v>4.9000000000000002E-2</v>
      </c>
    </row>
    <row r="31" spans="1:33" ht="27" customHeight="1" x14ac:dyDescent="0.55000000000000004">
      <c r="A31" s="1" t="s">
        <v>51</v>
      </c>
      <c r="B31" s="106">
        <v>0.27787000000000001</v>
      </c>
      <c r="C31" s="106">
        <f t="shared" si="18"/>
        <v>0.49501000000000001</v>
      </c>
      <c r="D31" s="106">
        <f t="shared" si="19"/>
        <v>0.50499000000000005</v>
      </c>
      <c r="E31" s="106">
        <v>0</v>
      </c>
      <c r="F31" s="106">
        <f t="shared" si="20"/>
        <v>8.5828000000000002E-2</v>
      </c>
      <c r="G31" s="107">
        <v>4.1916000000000002E-2</v>
      </c>
      <c r="H31" s="107">
        <v>4.3912E-2</v>
      </c>
      <c r="I31" s="106">
        <f t="shared" si="21"/>
        <v>3.9919999999999999E-3</v>
      </c>
      <c r="J31" s="107">
        <v>1.9959999999999999E-3</v>
      </c>
      <c r="K31" s="107">
        <v>1.9959999999999999E-3</v>
      </c>
      <c r="L31" s="106">
        <f t="shared" si="22"/>
        <v>1.9959999999999999E-3</v>
      </c>
      <c r="M31" s="107">
        <v>1.9959999999999999E-3</v>
      </c>
      <c r="N31" s="107">
        <v>0</v>
      </c>
      <c r="O31" s="106">
        <f t="shared" si="23"/>
        <v>2.5947999999999999E-2</v>
      </c>
      <c r="P31" s="107">
        <v>1.7964000000000001E-2</v>
      </c>
      <c r="Q31" s="107">
        <v>7.9839999999999998E-3</v>
      </c>
      <c r="R31" s="106">
        <f t="shared" si="24"/>
        <v>0</v>
      </c>
      <c r="S31" s="107">
        <v>0</v>
      </c>
      <c r="T31" s="107">
        <v>0</v>
      </c>
      <c r="U31" s="106">
        <f t="shared" si="25"/>
        <v>9.5808000000000004E-2</v>
      </c>
      <c r="V31" s="106">
        <v>4.7904000000000002E-2</v>
      </c>
      <c r="W31" s="106">
        <v>4.7904000000000002E-2</v>
      </c>
      <c r="X31" s="106">
        <f t="shared" si="26"/>
        <v>0.78642800000000002</v>
      </c>
      <c r="Y31" s="107">
        <v>0.38323400000000002</v>
      </c>
      <c r="Z31" s="107">
        <v>0.403194</v>
      </c>
      <c r="AA31" s="108">
        <v>0</v>
      </c>
      <c r="AB31" s="109">
        <v>1.9959999999999999E-2</v>
      </c>
      <c r="AC31" s="106">
        <v>7.9839999999999998E-3</v>
      </c>
      <c r="AD31" s="106">
        <v>1.1976000000000001E-2</v>
      </c>
      <c r="AE31" s="106">
        <v>5.1895999999999998E-2</v>
      </c>
      <c r="AF31" s="106">
        <v>1.9959999999999999E-3</v>
      </c>
      <c r="AG31" s="110">
        <v>4.99E-2</v>
      </c>
    </row>
    <row r="32" spans="1:33" ht="27" customHeight="1" x14ac:dyDescent="0.55000000000000004">
      <c r="A32" s="1" t="s">
        <v>3</v>
      </c>
      <c r="B32" s="106">
        <v>5.2690000000000001E-2</v>
      </c>
      <c r="C32" s="106">
        <f t="shared" si="18"/>
        <v>0.32631600000000005</v>
      </c>
      <c r="D32" s="106">
        <f t="shared" si="19"/>
        <v>0.66315900000000005</v>
      </c>
      <c r="E32" s="106">
        <v>0</v>
      </c>
      <c r="F32" s="106">
        <f t="shared" si="20"/>
        <v>4.2105999999999998E-2</v>
      </c>
      <c r="G32" s="107">
        <v>2.1052999999999999E-2</v>
      </c>
      <c r="H32" s="107">
        <v>2.1052999999999999E-2</v>
      </c>
      <c r="I32" s="106">
        <f t="shared" si="21"/>
        <v>0</v>
      </c>
      <c r="J32" s="107">
        <v>0</v>
      </c>
      <c r="K32" s="107">
        <v>0</v>
      </c>
      <c r="L32" s="106">
        <f t="shared" si="22"/>
        <v>0</v>
      </c>
      <c r="M32" s="107">
        <v>0</v>
      </c>
      <c r="N32" s="107">
        <v>0</v>
      </c>
      <c r="O32" s="106">
        <f t="shared" si="23"/>
        <v>0.18947400000000003</v>
      </c>
      <c r="P32" s="107">
        <v>6.3158000000000006E-2</v>
      </c>
      <c r="Q32" s="107">
        <v>0.12631600000000001</v>
      </c>
      <c r="R32" s="106">
        <f t="shared" si="24"/>
        <v>2.1052999999999999E-2</v>
      </c>
      <c r="S32" s="107">
        <v>2.1052999999999999E-2</v>
      </c>
      <c r="T32" s="107">
        <v>0</v>
      </c>
      <c r="U32" s="106">
        <f t="shared" si="25"/>
        <v>7.3683999999999999E-2</v>
      </c>
      <c r="V32" s="106">
        <v>2.1052000000000001E-2</v>
      </c>
      <c r="W32" s="106">
        <v>5.2631999999999998E-2</v>
      </c>
      <c r="X32" s="106">
        <f t="shared" si="26"/>
        <v>0.66315800000000003</v>
      </c>
      <c r="Y32" s="107">
        <v>0.2</v>
      </c>
      <c r="Z32" s="107">
        <v>0.46315800000000001</v>
      </c>
      <c r="AA32" s="108">
        <v>1.0526000000000001E-2</v>
      </c>
      <c r="AB32" s="109">
        <v>0</v>
      </c>
      <c r="AC32" s="106">
        <v>0</v>
      </c>
      <c r="AD32" s="106">
        <v>0</v>
      </c>
      <c r="AE32" s="106">
        <v>1.0526000000000001E-2</v>
      </c>
      <c r="AF32" s="106">
        <v>0</v>
      </c>
      <c r="AG32" s="110">
        <v>1.0526000000000001E-2</v>
      </c>
    </row>
    <row r="33" spans="1:33" ht="27" customHeight="1" x14ac:dyDescent="0.55000000000000004">
      <c r="A33" s="1" t="s">
        <v>53</v>
      </c>
      <c r="B33" s="106">
        <v>0.122019</v>
      </c>
      <c r="C33" s="106">
        <f t="shared" si="18"/>
        <v>0.15454499999999999</v>
      </c>
      <c r="D33" s="106">
        <f t="shared" si="19"/>
        <v>0.84545300000000001</v>
      </c>
      <c r="E33" s="106">
        <v>0</v>
      </c>
      <c r="F33" s="106">
        <f t="shared" si="20"/>
        <v>4.5450000000000004E-3</v>
      </c>
      <c r="G33" s="107">
        <v>0</v>
      </c>
      <c r="H33" s="107">
        <v>4.5450000000000004E-3</v>
      </c>
      <c r="I33" s="106">
        <f t="shared" si="21"/>
        <v>0</v>
      </c>
      <c r="J33" s="107">
        <v>0</v>
      </c>
      <c r="K33" s="107">
        <v>0</v>
      </c>
      <c r="L33" s="106">
        <f t="shared" si="22"/>
        <v>0</v>
      </c>
      <c r="M33" s="107">
        <v>0</v>
      </c>
      <c r="N33" s="107">
        <v>0</v>
      </c>
      <c r="O33" s="106">
        <f t="shared" si="23"/>
        <v>0.122728</v>
      </c>
      <c r="P33" s="107">
        <v>2.7272999999999999E-2</v>
      </c>
      <c r="Q33" s="107">
        <v>9.5454999999999998E-2</v>
      </c>
      <c r="R33" s="106">
        <f t="shared" si="24"/>
        <v>4.5450000000000004E-3</v>
      </c>
      <c r="S33" s="107">
        <v>0</v>
      </c>
      <c r="T33" s="107">
        <v>4.5450000000000004E-3</v>
      </c>
      <c r="U33" s="106">
        <f t="shared" si="25"/>
        <v>4.0908E-2</v>
      </c>
      <c r="V33" s="106">
        <v>1.3636000000000001E-2</v>
      </c>
      <c r="W33" s="106">
        <v>2.7272000000000001E-2</v>
      </c>
      <c r="X33" s="106">
        <f t="shared" si="26"/>
        <v>0.82727200000000001</v>
      </c>
      <c r="Y33" s="107">
        <v>0.113636</v>
      </c>
      <c r="Z33" s="107">
        <v>0.71363600000000005</v>
      </c>
      <c r="AA33" s="108">
        <v>0</v>
      </c>
      <c r="AB33" s="109">
        <v>0</v>
      </c>
      <c r="AC33" s="106">
        <v>0</v>
      </c>
      <c r="AD33" s="106">
        <v>0</v>
      </c>
      <c r="AE33" s="106">
        <v>9.0910000000000001E-3</v>
      </c>
      <c r="AF33" s="106">
        <v>0</v>
      </c>
      <c r="AG33" s="110">
        <v>9.0910000000000001E-3</v>
      </c>
    </row>
    <row r="34" spans="1:33" ht="27" customHeight="1" thickBot="1" x14ac:dyDescent="0.6">
      <c r="A34" s="24" t="s">
        <v>50</v>
      </c>
      <c r="B34" s="111">
        <v>0.26955099999999999</v>
      </c>
      <c r="C34" s="112">
        <f t="shared" si="18"/>
        <v>0.12757099999999999</v>
      </c>
      <c r="D34" s="112">
        <f t="shared" si="19"/>
        <v>0.87242799999999998</v>
      </c>
      <c r="E34" s="111">
        <v>0</v>
      </c>
      <c r="F34" s="112">
        <f t="shared" si="20"/>
        <v>5.3497000000000003E-2</v>
      </c>
      <c r="G34" s="112">
        <v>8.2299999999999995E-3</v>
      </c>
      <c r="H34" s="112">
        <v>4.5267000000000002E-2</v>
      </c>
      <c r="I34" s="112">
        <f t="shared" si="21"/>
        <v>0</v>
      </c>
      <c r="J34" s="112">
        <v>0</v>
      </c>
      <c r="K34" s="112">
        <v>0</v>
      </c>
      <c r="L34" s="112">
        <f t="shared" si="22"/>
        <v>0</v>
      </c>
      <c r="M34" s="112">
        <v>0</v>
      </c>
      <c r="N34" s="112">
        <v>0</v>
      </c>
      <c r="O34" s="112">
        <f t="shared" si="23"/>
        <v>2.8806000000000002E-2</v>
      </c>
      <c r="P34" s="112">
        <v>4.1149999999999997E-3</v>
      </c>
      <c r="Q34" s="112">
        <v>2.4691000000000001E-2</v>
      </c>
      <c r="R34" s="112">
        <f t="shared" si="24"/>
        <v>4.1159999999999999E-3</v>
      </c>
      <c r="S34" s="112">
        <v>2.0579999999999999E-3</v>
      </c>
      <c r="T34" s="112">
        <v>2.0579999999999999E-3</v>
      </c>
      <c r="U34" s="111">
        <f t="shared" si="25"/>
        <v>8.8478000000000001E-2</v>
      </c>
      <c r="V34" s="111">
        <v>1.4402999999999999E-2</v>
      </c>
      <c r="W34" s="111">
        <v>7.4075000000000002E-2</v>
      </c>
      <c r="X34" s="112">
        <f t="shared" si="26"/>
        <v>0.825102</v>
      </c>
      <c r="Y34" s="112">
        <v>9.8765000000000006E-2</v>
      </c>
      <c r="Z34" s="112">
        <v>0.72633700000000001</v>
      </c>
      <c r="AA34" s="123">
        <v>0</v>
      </c>
      <c r="AB34" s="124">
        <v>3.0864000000000003E-2</v>
      </c>
      <c r="AC34" s="112">
        <v>6.1729999999999997E-3</v>
      </c>
      <c r="AD34" s="112">
        <v>2.4691000000000001E-2</v>
      </c>
      <c r="AE34" s="112">
        <v>8.6420000000000011E-2</v>
      </c>
      <c r="AF34" s="112">
        <v>2.0579999999999999E-3</v>
      </c>
      <c r="AG34" s="125">
        <v>8.4362000000000006E-2</v>
      </c>
    </row>
    <row r="35" spans="1:33" ht="27" customHeight="1" x14ac:dyDescent="0.55000000000000004">
      <c r="A35" s="25" t="s">
        <v>40</v>
      </c>
      <c r="B35" s="27">
        <v>29</v>
      </c>
      <c r="C35" s="105">
        <v>0.24099999999999999</v>
      </c>
      <c r="D35" s="105">
        <v>0.75900000000000001</v>
      </c>
      <c r="E35" s="105">
        <v>0</v>
      </c>
      <c r="F35" s="105">
        <v>6.9000000000000006E-2</v>
      </c>
      <c r="G35" s="105">
        <v>0</v>
      </c>
      <c r="H35" s="105">
        <v>6.9000000000000006E-2</v>
      </c>
      <c r="I35" s="105">
        <v>3.4000000000000002E-2</v>
      </c>
      <c r="J35" s="105">
        <v>3.4000000000000002E-2</v>
      </c>
      <c r="K35" s="105">
        <v>0</v>
      </c>
      <c r="L35" s="105">
        <v>0</v>
      </c>
      <c r="M35" s="105">
        <v>0</v>
      </c>
      <c r="N35" s="105">
        <v>0</v>
      </c>
      <c r="O35" s="105">
        <v>0</v>
      </c>
      <c r="P35" s="105">
        <v>0</v>
      </c>
      <c r="Q35" s="105">
        <v>0</v>
      </c>
      <c r="R35" s="105">
        <v>3.4000000000000002E-2</v>
      </c>
      <c r="S35" s="105">
        <v>3.4000000000000002E-2</v>
      </c>
      <c r="T35" s="105">
        <v>0</v>
      </c>
      <c r="U35" s="105">
        <v>0.10299999999999999</v>
      </c>
      <c r="V35" s="105">
        <v>3.4000000000000002E-2</v>
      </c>
      <c r="W35" s="105">
        <v>6.9000000000000006E-2</v>
      </c>
      <c r="X35" s="105">
        <v>0.72399999999999998</v>
      </c>
      <c r="Y35" s="105">
        <v>0.10299999999999999</v>
      </c>
      <c r="Z35" s="105">
        <v>0.621</v>
      </c>
      <c r="AA35" s="116">
        <v>3.4000000000000002E-2</v>
      </c>
      <c r="AB35" s="117">
        <v>3.4000000000000002E-2</v>
      </c>
      <c r="AC35" s="105">
        <v>0</v>
      </c>
      <c r="AD35" s="105">
        <v>3.4000000000000002E-2</v>
      </c>
      <c r="AE35" s="105">
        <v>0</v>
      </c>
      <c r="AF35" s="105">
        <v>0</v>
      </c>
      <c r="AG35" s="118">
        <v>0</v>
      </c>
    </row>
    <row r="36" spans="1:33" ht="27" customHeight="1" thickBot="1" x14ac:dyDescent="0.6">
      <c r="A36" s="26" t="s">
        <v>39</v>
      </c>
      <c r="B36" s="28">
        <v>73</v>
      </c>
      <c r="C36" s="104">
        <v>0.35599999999999998</v>
      </c>
      <c r="D36" s="104">
        <v>0.61599999999999999</v>
      </c>
      <c r="E36" s="104">
        <v>2.7E-2</v>
      </c>
      <c r="F36" s="104">
        <v>0.17799999999999999</v>
      </c>
      <c r="G36" s="104">
        <v>5.5E-2</v>
      </c>
      <c r="H36" s="104">
        <v>0.123</v>
      </c>
      <c r="I36" s="104">
        <v>0</v>
      </c>
      <c r="J36" s="104">
        <v>0</v>
      </c>
      <c r="K36" s="104">
        <v>0</v>
      </c>
      <c r="L36" s="104">
        <v>1.4E-2</v>
      </c>
      <c r="M36" s="104">
        <v>1.4E-2</v>
      </c>
      <c r="N36" s="104">
        <v>0</v>
      </c>
      <c r="O36" s="104">
        <v>0.16400000000000001</v>
      </c>
      <c r="P36" s="104">
        <v>5.5E-2</v>
      </c>
      <c r="Q36" s="104">
        <v>0.11</v>
      </c>
      <c r="R36" s="104">
        <v>1.4E-2</v>
      </c>
      <c r="S36" s="104">
        <v>1.4E-2</v>
      </c>
      <c r="T36" s="104">
        <v>0</v>
      </c>
      <c r="U36" s="104">
        <v>0.13700000000000001</v>
      </c>
      <c r="V36" s="104">
        <v>2.7E-2</v>
      </c>
      <c r="W36" s="104">
        <v>0.11</v>
      </c>
      <c r="X36" s="104">
        <v>0.35599999999999998</v>
      </c>
      <c r="Y36" s="104">
        <v>0.13700000000000001</v>
      </c>
      <c r="Z36" s="104">
        <v>0.219</v>
      </c>
      <c r="AA36" s="119">
        <v>1.4E-2</v>
      </c>
      <c r="AB36" s="120">
        <v>4.1000000000000002E-2</v>
      </c>
      <c r="AC36" s="104">
        <v>2.7E-2</v>
      </c>
      <c r="AD36" s="104">
        <v>1.4E-2</v>
      </c>
      <c r="AE36" s="104">
        <v>8.2000000000000003E-2</v>
      </c>
      <c r="AF36" s="104">
        <v>1.4E-2</v>
      </c>
      <c r="AG36" s="121">
        <v>6.8000000000000005E-2</v>
      </c>
    </row>
    <row r="38" spans="1:33" ht="14.7" thickBot="1" x14ac:dyDescent="0.6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</row>
    <row r="39" spans="1:33" ht="105.3" customHeight="1" thickBot="1" x14ac:dyDescent="0.6">
      <c r="A39" s="6" t="s">
        <v>11</v>
      </c>
      <c r="B39" s="5" t="s">
        <v>0</v>
      </c>
      <c r="C39" s="12" t="s">
        <v>7</v>
      </c>
      <c r="D39" s="12" t="s">
        <v>14</v>
      </c>
      <c r="E39" s="12" t="s">
        <v>38</v>
      </c>
      <c r="F39" s="12" t="s">
        <v>41</v>
      </c>
      <c r="G39" s="12" t="s">
        <v>15</v>
      </c>
      <c r="H39" s="12" t="s">
        <v>16</v>
      </c>
      <c r="I39" s="12" t="s">
        <v>42</v>
      </c>
      <c r="J39" s="12" t="s">
        <v>17</v>
      </c>
      <c r="K39" s="12" t="s">
        <v>18</v>
      </c>
      <c r="L39" s="12" t="s">
        <v>36</v>
      </c>
      <c r="M39" s="12" t="s">
        <v>19</v>
      </c>
      <c r="N39" s="12" t="s">
        <v>20</v>
      </c>
      <c r="O39" s="12" t="s">
        <v>43</v>
      </c>
      <c r="P39" s="12" t="s">
        <v>21</v>
      </c>
      <c r="Q39" s="12" t="s">
        <v>22</v>
      </c>
      <c r="R39" s="12" t="s">
        <v>23</v>
      </c>
      <c r="S39" s="12" t="s">
        <v>24</v>
      </c>
      <c r="T39" s="12" t="s">
        <v>25</v>
      </c>
      <c r="U39" s="12" t="s">
        <v>37</v>
      </c>
      <c r="V39" s="12" t="s">
        <v>26</v>
      </c>
      <c r="W39" s="12" t="s">
        <v>27</v>
      </c>
      <c r="X39" s="12" t="s">
        <v>28</v>
      </c>
      <c r="Y39" s="12" t="s">
        <v>31</v>
      </c>
      <c r="Z39" s="12" t="s">
        <v>29</v>
      </c>
      <c r="AA39" s="30" t="s">
        <v>44</v>
      </c>
      <c r="AB39" s="31" t="s">
        <v>30</v>
      </c>
      <c r="AC39" s="32" t="s">
        <v>32</v>
      </c>
      <c r="AD39" s="32" t="s">
        <v>33</v>
      </c>
      <c r="AE39" s="32" t="s">
        <v>13</v>
      </c>
      <c r="AF39" s="32" t="s">
        <v>34</v>
      </c>
      <c r="AG39" s="33" t="s">
        <v>35</v>
      </c>
    </row>
    <row r="40" spans="1:33" ht="27" customHeight="1" x14ac:dyDescent="0.55000000000000004">
      <c r="A40" s="1" t="s">
        <v>4</v>
      </c>
      <c r="B40" s="4">
        <v>1829</v>
      </c>
      <c r="C40" s="106">
        <f>G40+J40+M40+P40+S40+V40+Y40</f>
        <v>0.25027300000000002</v>
      </c>
      <c r="D40" s="106">
        <f>H40+K40+N40+Q40+T40+W40+Z40</f>
        <v>0.74753999999999998</v>
      </c>
      <c r="E40" s="106">
        <v>0</v>
      </c>
      <c r="F40" s="106">
        <f>G40+H40</f>
        <v>5.0272999999999998E-2</v>
      </c>
      <c r="G40" s="107">
        <v>1.5847E-2</v>
      </c>
      <c r="H40" s="107">
        <v>3.4425999999999998E-2</v>
      </c>
      <c r="I40" s="106">
        <f>J40+K40</f>
        <v>1.639E-3</v>
      </c>
      <c r="J40" s="107">
        <v>5.4600000000000004E-4</v>
      </c>
      <c r="K40" s="107">
        <v>1.093E-3</v>
      </c>
      <c r="L40" s="106">
        <f>M40+N40</f>
        <v>1.0920000000000001E-3</v>
      </c>
      <c r="M40" s="107">
        <v>5.4600000000000004E-4</v>
      </c>
      <c r="N40" s="107">
        <v>5.4600000000000004E-4</v>
      </c>
      <c r="O40" s="106">
        <f>P40+Q40</f>
        <v>8.7431999999999996E-2</v>
      </c>
      <c r="P40" s="107">
        <v>2.623E-2</v>
      </c>
      <c r="Q40" s="107">
        <v>6.1201999999999999E-2</v>
      </c>
      <c r="R40" s="106">
        <f>S40+T40</f>
        <v>3.8250000000000003E-3</v>
      </c>
      <c r="S40" s="107">
        <v>2.186E-3</v>
      </c>
      <c r="T40" s="107">
        <v>1.639E-3</v>
      </c>
      <c r="U40" s="106">
        <f>V40+W40</f>
        <v>6.8306000000000006E-2</v>
      </c>
      <c r="V40" s="106">
        <v>2.0764999999999999E-2</v>
      </c>
      <c r="W40" s="106">
        <v>4.7541E-2</v>
      </c>
      <c r="X40" s="106">
        <f>Y40+Z40</f>
        <v>0.785246</v>
      </c>
      <c r="Y40" s="107">
        <v>0.18415300000000001</v>
      </c>
      <c r="Z40" s="107">
        <v>0.60109299999999999</v>
      </c>
      <c r="AA40" s="108">
        <v>2.1850000000000003E-3</v>
      </c>
      <c r="AB40" s="109">
        <v>1.694E-2</v>
      </c>
      <c r="AC40" s="106">
        <v>4.9179999999999996E-3</v>
      </c>
      <c r="AD40" s="106">
        <v>1.2022E-2</v>
      </c>
      <c r="AE40" s="106">
        <f>AF40+AG40</f>
        <v>5.0639000000000003E-2</v>
      </c>
      <c r="AF40" s="106">
        <v>1.639E-3</v>
      </c>
      <c r="AG40" s="110">
        <v>4.9000000000000002E-2</v>
      </c>
    </row>
    <row r="41" spans="1:33" ht="27" customHeight="1" x14ac:dyDescent="0.55000000000000004">
      <c r="A41" s="1" t="s">
        <v>49</v>
      </c>
      <c r="B41" s="106">
        <v>0.13497300000000001</v>
      </c>
      <c r="C41" s="106">
        <f t="shared" ref="C41:C46" si="27">G41+J41+M41+P41+S41+V41+Y41</f>
        <v>0.23077</v>
      </c>
      <c r="D41" s="106">
        <f t="shared" ref="D41:D46" si="28">H41+K41+N41+Q41+T41+W41+Z41</f>
        <v>0.769231</v>
      </c>
      <c r="E41" s="106">
        <v>0</v>
      </c>
      <c r="F41" s="106">
        <f t="shared" ref="F41:F46" si="29">G41+H41</f>
        <v>3.2388E-2</v>
      </c>
      <c r="G41" s="107">
        <v>8.097E-3</v>
      </c>
      <c r="H41" s="107">
        <v>2.4291E-2</v>
      </c>
      <c r="I41" s="106">
        <f t="shared" ref="I41:I46" si="30">J41+K41</f>
        <v>0</v>
      </c>
      <c r="J41" s="107">
        <v>0</v>
      </c>
      <c r="K41" s="107">
        <v>0</v>
      </c>
      <c r="L41" s="106">
        <f t="shared" ref="L41:L46" si="31">M41+N41</f>
        <v>4.0489999999999996E-3</v>
      </c>
      <c r="M41" s="107">
        <v>0</v>
      </c>
      <c r="N41" s="107">
        <v>4.0489999999999996E-3</v>
      </c>
      <c r="O41" s="106">
        <f t="shared" ref="O41:O46" si="32">P41+Q41</f>
        <v>0.17408899999999999</v>
      </c>
      <c r="P41" s="107">
        <v>5.6680000000000001E-2</v>
      </c>
      <c r="Q41" s="107">
        <v>0.117409</v>
      </c>
      <c r="R41" s="106">
        <f t="shared" ref="R41:R46" si="33">S41+T41</f>
        <v>4.0489999999999996E-3</v>
      </c>
      <c r="S41" s="107">
        <v>0</v>
      </c>
      <c r="T41" s="107">
        <v>4.0489999999999996E-3</v>
      </c>
      <c r="U41" s="106">
        <f t="shared" ref="U41:U46" si="34">V41+W41</f>
        <v>2.8340999999999998E-2</v>
      </c>
      <c r="V41" s="106">
        <v>8.0979999999999993E-3</v>
      </c>
      <c r="W41" s="106">
        <v>2.0243000000000001E-2</v>
      </c>
      <c r="X41" s="106">
        <f t="shared" ref="X41:X46" si="35">Y41+Z41</f>
        <v>0.75708500000000001</v>
      </c>
      <c r="Y41" s="107">
        <v>0.15789500000000001</v>
      </c>
      <c r="Z41" s="107">
        <v>0.59919</v>
      </c>
      <c r="AA41" s="108">
        <v>0</v>
      </c>
      <c r="AB41" s="109">
        <v>1.2146000000000001E-2</v>
      </c>
      <c r="AC41" s="106">
        <v>4.0489999999999996E-3</v>
      </c>
      <c r="AD41" s="106">
        <v>8.097E-3</v>
      </c>
      <c r="AE41" s="106">
        <f t="shared" ref="AE41:AE46" si="36">AF41+AG41</f>
        <v>4.4533999999999997E-2</v>
      </c>
      <c r="AF41" s="106">
        <v>0</v>
      </c>
      <c r="AG41" s="110">
        <v>4.4533999999999997E-2</v>
      </c>
    </row>
    <row r="42" spans="1:33" ht="27" customHeight="1" x14ac:dyDescent="0.55000000000000004">
      <c r="A42" s="1" t="s">
        <v>48</v>
      </c>
      <c r="B42" s="106">
        <v>0.144262</v>
      </c>
      <c r="C42" s="106">
        <f t="shared" si="27"/>
        <v>0.109849</v>
      </c>
      <c r="D42" s="106">
        <f t="shared" si="28"/>
        <v>0.88257699999999994</v>
      </c>
      <c r="E42" s="106">
        <v>0</v>
      </c>
      <c r="F42" s="106">
        <f t="shared" si="29"/>
        <v>1.5152000000000001E-2</v>
      </c>
      <c r="G42" s="107">
        <v>0</v>
      </c>
      <c r="H42" s="107">
        <v>1.5152000000000001E-2</v>
      </c>
      <c r="I42" s="106">
        <f t="shared" si="30"/>
        <v>0</v>
      </c>
      <c r="J42" s="107">
        <v>0</v>
      </c>
      <c r="K42" s="107">
        <v>0</v>
      </c>
      <c r="L42" s="106">
        <f t="shared" si="31"/>
        <v>0</v>
      </c>
      <c r="M42" s="107">
        <v>0</v>
      </c>
      <c r="N42" s="107">
        <v>0</v>
      </c>
      <c r="O42" s="106">
        <f t="shared" si="32"/>
        <v>0.170455</v>
      </c>
      <c r="P42" s="107">
        <v>4.5455000000000002E-2</v>
      </c>
      <c r="Q42" s="107">
        <v>0.125</v>
      </c>
      <c r="R42" s="106">
        <f t="shared" si="33"/>
        <v>3.7880000000000001E-3</v>
      </c>
      <c r="S42" s="107">
        <v>0</v>
      </c>
      <c r="T42" s="107">
        <v>3.7880000000000001E-3</v>
      </c>
      <c r="U42" s="106">
        <f t="shared" si="34"/>
        <v>4.1667000000000003E-2</v>
      </c>
      <c r="V42" s="106">
        <v>0</v>
      </c>
      <c r="W42" s="106">
        <v>4.1667000000000003E-2</v>
      </c>
      <c r="X42" s="106">
        <f t="shared" si="35"/>
        <v>0.76136399999999993</v>
      </c>
      <c r="Y42" s="107">
        <v>6.4394000000000007E-2</v>
      </c>
      <c r="Z42" s="107">
        <v>0.69696999999999998</v>
      </c>
      <c r="AA42" s="108">
        <v>7.5760000000000003E-3</v>
      </c>
      <c r="AB42" s="109">
        <v>3.7880000000000001E-3</v>
      </c>
      <c r="AC42" s="106">
        <v>0</v>
      </c>
      <c r="AD42" s="106">
        <v>3.7880000000000001E-3</v>
      </c>
      <c r="AE42" s="106">
        <f t="shared" si="36"/>
        <v>4.5999999999999999E-2</v>
      </c>
      <c r="AF42" s="106">
        <v>0</v>
      </c>
      <c r="AG42" s="110">
        <v>4.5999999999999999E-2</v>
      </c>
    </row>
    <row r="43" spans="1:33" ht="27" customHeight="1" x14ac:dyDescent="0.55000000000000004">
      <c r="A43" s="1" t="s">
        <v>51</v>
      </c>
      <c r="B43" s="106">
        <v>0.28032800000000002</v>
      </c>
      <c r="C43" s="106">
        <f t="shared" si="27"/>
        <v>0.491228</v>
      </c>
      <c r="D43" s="106">
        <f t="shared" si="28"/>
        <v>0.50877099999999997</v>
      </c>
      <c r="E43" s="106">
        <v>0</v>
      </c>
      <c r="F43" s="106">
        <f t="shared" si="29"/>
        <v>8.5769999999999999E-2</v>
      </c>
      <c r="G43" s="107">
        <v>4.0936E-2</v>
      </c>
      <c r="H43" s="107">
        <v>4.4833999999999999E-2</v>
      </c>
      <c r="I43" s="106">
        <f t="shared" si="30"/>
        <v>5.8479999999999999E-3</v>
      </c>
      <c r="J43" s="107">
        <v>1.949E-3</v>
      </c>
      <c r="K43" s="107">
        <v>3.8990000000000001E-3</v>
      </c>
      <c r="L43" s="106">
        <f t="shared" si="31"/>
        <v>1.949E-3</v>
      </c>
      <c r="M43" s="107">
        <v>1.949E-3</v>
      </c>
      <c r="N43" s="107">
        <v>0</v>
      </c>
      <c r="O43" s="106">
        <f t="shared" si="32"/>
        <v>2.5341000000000002E-2</v>
      </c>
      <c r="P43" s="107">
        <v>1.7544000000000001E-2</v>
      </c>
      <c r="Q43" s="107">
        <v>7.7970000000000001E-3</v>
      </c>
      <c r="R43" s="106">
        <f t="shared" si="33"/>
        <v>3.8990000000000001E-3</v>
      </c>
      <c r="S43" s="107">
        <v>3.8990000000000001E-3</v>
      </c>
      <c r="T43" s="107">
        <v>0</v>
      </c>
      <c r="U43" s="106">
        <f t="shared" si="34"/>
        <v>9.9415000000000003E-2</v>
      </c>
      <c r="V43" s="106">
        <v>4.8732999999999999E-2</v>
      </c>
      <c r="W43" s="106">
        <v>5.0681999999999998E-2</v>
      </c>
      <c r="X43" s="106">
        <f t="shared" si="35"/>
        <v>0.77777699999999994</v>
      </c>
      <c r="Y43" s="107">
        <v>0.376218</v>
      </c>
      <c r="Z43" s="107">
        <v>0.401559</v>
      </c>
      <c r="AA43" s="108">
        <v>0</v>
      </c>
      <c r="AB43" s="109">
        <v>2.1443E-2</v>
      </c>
      <c r="AC43" s="106">
        <v>9.7470000000000005E-3</v>
      </c>
      <c r="AD43" s="106">
        <v>1.1696E-2</v>
      </c>
      <c r="AE43" s="106">
        <f t="shared" si="36"/>
        <v>6.0428999999999997E-2</v>
      </c>
      <c r="AF43" s="106">
        <v>5.8479999999999999E-3</v>
      </c>
      <c r="AG43" s="110">
        <v>5.4580999999999998E-2</v>
      </c>
    </row>
    <row r="44" spans="1:33" ht="27" customHeight="1" x14ac:dyDescent="0.55000000000000004">
      <c r="A44" s="1" t="s">
        <v>3</v>
      </c>
      <c r="B44" s="106">
        <v>5.1913000000000001E-2</v>
      </c>
      <c r="C44" s="106">
        <f t="shared" si="27"/>
        <v>0.33684400000000003</v>
      </c>
      <c r="D44" s="106">
        <f t="shared" si="28"/>
        <v>0.65263099999999996</v>
      </c>
      <c r="E44" s="106">
        <v>0</v>
      </c>
      <c r="F44" s="106">
        <f t="shared" si="29"/>
        <v>4.2105999999999998E-2</v>
      </c>
      <c r="G44" s="107">
        <v>2.1052999999999999E-2</v>
      </c>
      <c r="H44" s="107">
        <v>2.1052999999999999E-2</v>
      </c>
      <c r="I44" s="106">
        <f t="shared" si="30"/>
        <v>0</v>
      </c>
      <c r="J44" s="107">
        <v>0</v>
      </c>
      <c r="K44" s="107">
        <v>0</v>
      </c>
      <c r="L44" s="106">
        <f t="shared" si="31"/>
        <v>0</v>
      </c>
      <c r="M44" s="107">
        <v>0</v>
      </c>
      <c r="N44" s="107">
        <v>0</v>
      </c>
      <c r="O44" s="106">
        <f t="shared" si="32"/>
        <v>0.16842099999999999</v>
      </c>
      <c r="P44" s="107">
        <v>5.2631999999999998E-2</v>
      </c>
      <c r="Q44" s="107">
        <v>0.115789</v>
      </c>
      <c r="R44" s="106">
        <f t="shared" si="33"/>
        <v>2.1052999999999999E-2</v>
      </c>
      <c r="S44" s="107">
        <v>2.1052999999999999E-2</v>
      </c>
      <c r="T44" s="107">
        <v>0</v>
      </c>
      <c r="U44" s="106">
        <f t="shared" si="34"/>
        <v>8.4211000000000008E-2</v>
      </c>
      <c r="V44" s="106">
        <v>4.2105999999999998E-2</v>
      </c>
      <c r="W44" s="106">
        <v>4.2105000000000004E-2</v>
      </c>
      <c r="X44" s="106">
        <f t="shared" si="35"/>
        <v>0.67368399999999995</v>
      </c>
      <c r="Y44" s="107">
        <v>0.2</v>
      </c>
      <c r="Z44" s="107">
        <v>0.47368399999999999</v>
      </c>
      <c r="AA44" s="108">
        <v>1.0526000000000001E-2</v>
      </c>
      <c r="AB44" s="109">
        <v>2.1052000000000001E-2</v>
      </c>
      <c r="AC44" s="106">
        <v>1.0526000000000001E-2</v>
      </c>
      <c r="AD44" s="106">
        <v>1.0526000000000001E-2</v>
      </c>
      <c r="AE44" s="106">
        <f t="shared" si="36"/>
        <v>1.0526000000000001E-2</v>
      </c>
      <c r="AF44" s="106">
        <v>0</v>
      </c>
      <c r="AG44" s="110">
        <v>1.0526000000000001E-2</v>
      </c>
    </row>
    <row r="45" spans="1:33" ht="27" customHeight="1" x14ac:dyDescent="0.55000000000000004">
      <c r="A45" s="1" t="s">
        <v>53</v>
      </c>
      <c r="B45" s="106">
        <v>0.122951</v>
      </c>
      <c r="C45" s="106">
        <f t="shared" si="27"/>
        <v>0.14666699999999999</v>
      </c>
      <c r="D45" s="106">
        <f t="shared" si="28"/>
        <v>0.848889</v>
      </c>
      <c r="E45" s="106">
        <v>0</v>
      </c>
      <c r="F45" s="106">
        <f t="shared" si="29"/>
        <v>4.444E-3</v>
      </c>
      <c r="G45" s="107">
        <v>0</v>
      </c>
      <c r="H45" s="107">
        <v>4.444E-3</v>
      </c>
      <c r="I45" s="106">
        <f t="shared" si="30"/>
        <v>0</v>
      </c>
      <c r="J45" s="107">
        <v>0</v>
      </c>
      <c r="K45" s="107">
        <v>0</v>
      </c>
      <c r="L45" s="106">
        <f t="shared" si="31"/>
        <v>0</v>
      </c>
      <c r="M45" s="107">
        <v>0</v>
      </c>
      <c r="N45" s="107">
        <v>0</v>
      </c>
      <c r="O45" s="106">
        <f t="shared" si="32"/>
        <v>0.124445</v>
      </c>
      <c r="P45" s="107">
        <v>2.6667E-2</v>
      </c>
      <c r="Q45" s="107">
        <v>9.7778000000000004E-2</v>
      </c>
      <c r="R45" s="106">
        <f t="shared" si="33"/>
        <v>4.444E-3</v>
      </c>
      <c r="S45" s="107">
        <v>0</v>
      </c>
      <c r="T45" s="107">
        <v>4.444E-3</v>
      </c>
      <c r="U45" s="106">
        <f t="shared" si="34"/>
        <v>3.9999999999999994E-2</v>
      </c>
      <c r="V45" s="106">
        <v>1.3332999999999999E-2</v>
      </c>
      <c r="W45" s="106">
        <v>2.6666999999999996E-2</v>
      </c>
      <c r="X45" s="106">
        <f t="shared" si="35"/>
        <v>0.82222299999999993</v>
      </c>
      <c r="Y45" s="107">
        <v>0.106667</v>
      </c>
      <c r="Z45" s="107">
        <v>0.71555599999999997</v>
      </c>
      <c r="AA45" s="108">
        <v>4.444E-3</v>
      </c>
      <c r="AB45" s="109">
        <v>0</v>
      </c>
      <c r="AC45" s="106">
        <v>0</v>
      </c>
      <c r="AD45" s="106">
        <v>0</v>
      </c>
      <c r="AE45" s="106">
        <f t="shared" si="36"/>
        <v>8.8889999999999993E-3</v>
      </c>
      <c r="AF45" s="106">
        <v>0</v>
      </c>
      <c r="AG45" s="110">
        <v>8.8889999999999993E-3</v>
      </c>
    </row>
    <row r="46" spans="1:33" ht="27" customHeight="1" thickBot="1" x14ac:dyDescent="0.6">
      <c r="A46" s="24" t="s">
        <v>50</v>
      </c>
      <c r="B46" s="111">
        <v>0.26557399999999998</v>
      </c>
      <c r="C46" s="112">
        <f t="shared" si="27"/>
        <v>0.11316899999999999</v>
      </c>
      <c r="D46" s="112">
        <f t="shared" si="28"/>
        <v>0.88683099999999992</v>
      </c>
      <c r="E46" s="111">
        <v>0</v>
      </c>
      <c r="F46" s="112">
        <f t="shared" si="29"/>
        <v>6.3785999999999995E-2</v>
      </c>
      <c r="G46" s="112">
        <v>8.2299999999999995E-3</v>
      </c>
      <c r="H46" s="112">
        <v>5.5556000000000001E-2</v>
      </c>
      <c r="I46" s="112">
        <f t="shared" si="30"/>
        <v>0</v>
      </c>
      <c r="J46" s="112">
        <v>0</v>
      </c>
      <c r="K46" s="112">
        <v>0</v>
      </c>
      <c r="L46" s="112">
        <f t="shared" si="31"/>
        <v>0</v>
      </c>
      <c r="M46" s="112">
        <v>0</v>
      </c>
      <c r="N46" s="112">
        <v>0</v>
      </c>
      <c r="O46" s="112">
        <f t="shared" si="32"/>
        <v>3.0863999999999999E-2</v>
      </c>
      <c r="P46" s="112">
        <v>4.1149999999999997E-3</v>
      </c>
      <c r="Q46" s="112">
        <v>2.6748999999999998E-2</v>
      </c>
      <c r="R46" s="112">
        <f t="shared" si="33"/>
        <v>0</v>
      </c>
      <c r="S46" s="112">
        <v>0</v>
      </c>
      <c r="T46" s="112">
        <v>0</v>
      </c>
      <c r="U46" s="111">
        <f t="shared" si="34"/>
        <v>8.0246999999999999E-2</v>
      </c>
      <c r="V46" s="111">
        <v>8.2309999999999987E-3</v>
      </c>
      <c r="W46" s="111">
        <v>7.2015999999999997E-2</v>
      </c>
      <c r="X46" s="112">
        <f t="shared" si="35"/>
        <v>0.82510300000000003</v>
      </c>
      <c r="Y46" s="112">
        <v>9.2592999999999995E-2</v>
      </c>
      <c r="Z46" s="112">
        <v>0.73250999999999999</v>
      </c>
      <c r="AA46" s="123">
        <v>0</v>
      </c>
      <c r="AB46" s="124">
        <v>2.8806000000000002E-2</v>
      </c>
      <c r="AC46" s="112">
        <v>4.1149999999999997E-3</v>
      </c>
      <c r="AD46" s="112">
        <v>2.4691000000000001E-2</v>
      </c>
      <c r="AE46" s="111">
        <f t="shared" si="36"/>
        <v>7.4074000000000001E-2</v>
      </c>
      <c r="AF46" s="112">
        <v>0</v>
      </c>
      <c r="AG46" s="125">
        <v>7.4074000000000001E-2</v>
      </c>
    </row>
    <row r="47" spans="1:33" ht="27" customHeight="1" x14ac:dyDescent="0.55000000000000004">
      <c r="A47" s="25" t="s">
        <v>40</v>
      </c>
      <c r="B47" s="27">
        <v>26</v>
      </c>
      <c r="C47" s="105">
        <v>0.192</v>
      </c>
      <c r="D47" s="105">
        <v>0.80800000000000005</v>
      </c>
      <c r="E47" s="105">
        <v>0</v>
      </c>
      <c r="F47" s="105">
        <v>7.6999999999999999E-2</v>
      </c>
      <c r="G47" s="105">
        <v>0</v>
      </c>
      <c r="H47" s="105">
        <v>7.6999999999999999E-2</v>
      </c>
      <c r="I47" s="105">
        <v>0</v>
      </c>
      <c r="J47" s="105">
        <v>0</v>
      </c>
      <c r="K47" s="105">
        <v>0</v>
      </c>
      <c r="L47" s="105">
        <v>0</v>
      </c>
      <c r="M47" s="105">
        <v>0</v>
      </c>
      <c r="N47" s="105">
        <v>0</v>
      </c>
      <c r="O47" s="105">
        <v>3.7999999999999999E-2</v>
      </c>
      <c r="P47" s="105">
        <v>0</v>
      </c>
      <c r="Q47" s="105">
        <v>3.7999999999999999E-2</v>
      </c>
      <c r="R47" s="105">
        <v>3.7999999999999999E-2</v>
      </c>
      <c r="S47" s="105">
        <v>0</v>
      </c>
      <c r="T47" s="105">
        <v>3.7999999999999999E-2</v>
      </c>
      <c r="U47" s="105">
        <v>3.7999999999999999E-2</v>
      </c>
      <c r="V47" s="105">
        <v>0</v>
      </c>
      <c r="W47" s="105">
        <v>3.7999999999999999E-2</v>
      </c>
      <c r="X47" s="105">
        <v>0.80800000000000005</v>
      </c>
      <c r="Y47" s="105">
        <v>0.192</v>
      </c>
      <c r="Z47" s="105">
        <v>0.61499999999999999</v>
      </c>
      <c r="AA47" s="116">
        <v>0</v>
      </c>
      <c r="AB47" s="117">
        <v>0</v>
      </c>
      <c r="AC47" s="105">
        <v>0</v>
      </c>
      <c r="AD47" s="105">
        <v>0</v>
      </c>
      <c r="AE47" s="105">
        <v>0</v>
      </c>
      <c r="AF47" s="105">
        <v>0</v>
      </c>
      <c r="AG47" s="118">
        <v>0</v>
      </c>
    </row>
    <row r="48" spans="1:33" ht="27" customHeight="1" thickBot="1" x14ac:dyDescent="0.6">
      <c r="A48" s="26" t="s">
        <v>39</v>
      </c>
      <c r="B48" s="28">
        <v>54</v>
      </c>
      <c r="C48" s="104">
        <v>0.37</v>
      </c>
      <c r="D48" s="104">
        <v>0.63</v>
      </c>
      <c r="E48" s="104">
        <v>0</v>
      </c>
      <c r="F48" s="104">
        <v>0.13</v>
      </c>
      <c r="G48" s="104">
        <v>5.6000000000000001E-2</v>
      </c>
      <c r="H48" s="104">
        <v>7.3999999999999996E-2</v>
      </c>
      <c r="I48" s="104">
        <v>0</v>
      </c>
      <c r="J48" s="104">
        <v>0</v>
      </c>
      <c r="K48" s="104">
        <v>0</v>
      </c>
      <c r="L48" s="104">
        <v>0</v>
      </c>
      <c r="M48" s="104">
        <v>0</v>
      </c>
      <c r="N48" s="104">
        <v>0</v>
      </c>
      <c r="O48" s="104">
        <v>0.14799999999999999</v>
      </c>
      <c r="P48" s="104">
        <v>3.6999999999999998E-2</v>
      </c>
      <c r="Q48" s="104">
        <v>0.111</v>
      </c>
      <c r="R48" s="104">
        <v>1.9E-2</v>
      </c>
      <c r="S48" s="104">
        <v>0</v>
      </c>
      <c r="T48" s="104">
        <v>0.11899999999999999</v>
      </c>
      <c r="U48" s="104">
        <v>0.20399999999999999</v>
      </c>
      <c r="V48" s="104">
        <v>3.6999999999999998E-2</v>
      </c>
      <c r="W48" s="104">
        <v>0.16700000000000001</v>
      </c>
      <c r="X48" s="104">
        <v>0.29599999999999999</v>
      </c>
      <c r="Y48" s="104">
        <v>0.16700000000000001</v>
      </c>
      <c r="Z48" s="104">
        <v>0.315</v>
      </c>
      <c r="AA48" s="119">
        <v>0</v>
      </c>
      <c r="AB48" s="120">
        <v>3.6999999999999998E-2</v>
      </c>
      <c r="AC48" s="104">
        <v>1.9E-2</v>
      </c>
      <c r="AD48" s="104">
        <v>1.9E-2</v>
      </c>
      <c r="AE48" s="104">
        <v>5.6000000000000001E-2</v>
      </c>
      <c r="AF48" s="104">
        <v>0</v>
      </c>
      <c r="AG48" s="121">
        <v>5.6000000000000001E-2</v>
      </c>
    </row>
    <row r="50" spans="1:33" ht="14.7" thickBot="1" x14ac:dyDescent="0.6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</row>
    <row r="51" spans="1:33" ht="105.3" customHeight="1" thickBot="1" x14ac:dyDescent="0.6">
      <c r="A51" s="6" t="s">
        <v>12</v>
      </c>
      <c r="B51" s="5" t="s">
        <v>0</v>
      </c>
      <c r="C51" s="12" t="s">
        <v>7</v>
      </c>
      <c r="D51" s="12" t="s">
        <v>14</v>
      </c>
      <c r="E51" s="12" t="s">
        <v>38</v>
      </c>
      <c r="F51" s="12" t="s">
        <v>41</v>
      </c>
      <c r="G51" s="12" t="s">
        <v>15</v>
      </c>
      <c r="H51" s="12" t="s">
        <v>16</v>
      </c>
      <c r="I51" s="12" t="s">
        <v>42</v>
      </c>
      <c r="J51" s="12" t="s">
        <v>17</v>
      </c>
      <c r="K51" s="12" t="s">
        <v>18</v>
      </c>
      <c r="L51" s="12" t="s">
        <v>36</v>
      </c>
      <c r="M51" s="12" t="s">
        <v>19</v>
      </c>
      <c r="N51" s="12" t="s">
        <v>20</v>
      </c>
      <c r="O51" s="12" t="s">
        <v>43</v>
      </c>
      <c r="P51" s="12" t="s">
        <v>21</v>
      </c>
      <c r="Q51" s="12" t="s">
        <v>22</v>
      </c>
      <c r="R51" s="12" t="s">
        <v>23</v>
      </c>
      <c r="S51" s="12" t="s">
        <v>24</v>
      </c>
      <c r="T51" s="12" t="s">
        <v>25</v>
      </c>
      <c r="U51" s="12" t="s">
        <v>37</v>
      </c>
      <c r="V51" s="12" t="s">
        <v>26</v>
      </c>
      <c r="W51" s="12" t="s">
        <v>27</v>
      </c>
      <c r="X51" s="12" t="s">
        <v>28</v>
      </c>
      <c r="Y51" s="12" t="s">
        <v>31</v>
      </c>
      <c r="Z51" s="12" t="s">
        <v>29</v>
      </c>
      <c r="AA51" s="30" t="s">
        <v>44</v>
      </c>
      <c r="AB51" s="31" t="s">
        <v>30</v>
      </c>
      <c r="AC51" s="32" t="s">
        <v>32</v>
      </c>
      <c r="AD51" s="32" t="s">
        <v>33</v>
      </c>
      <c r="AE51" s="32" t="s">
        <v>13</v>
      </c>
      <c r="AF51" s="32" t="s">
        <v>34</v>
      </c>
      <c r="AG51" s="33" t="s">
        <v>35</v>
      </c>
    </row>
    <row r="52" spans="1:33" ht="27" customHeight="1" x14ac:dyDescent="0.55000000000000004">
      <c r="A52" s="1" t="s">
        <v>4</v>
      </c>
      <c r="B52" s="4">
        <v>1837</v>
      </c>
      <c r="C52" s="106">
        <f>G52+J52+M52+P52+S52+V52+Y52</f>
        <v>0.25966100000000003</v>
      </c>
      <c r="D52" s="106">
        <f>H52+K52+N52+Q52+T52+W52+Z52</f>
        <v>0.73870400000000003</v>
      </c>
      <c r="E52" s="106">
        <v>0</v>
      </c>
      <c r="F52" s="106">
        <f>G52+H52</f>
        <v>5.9336E-2</v>
      </c>
      <c r="G52" s="107">
        <v>2.2318999999999999E-2</v>
      </c>
      <c r="H52" s="107">
        <v>3.7017000000000001E-2</v>
      </c>
      <c r="I52" s="106">
        <f>J52+K52</f>
        <v>1.6329999999999999E-3</v>
      </c>
      <c r="J52" s="107">
        <v>5.44E-4</v>
      </c>
      <c r="K52" s="107">
        <v>1.0889999999999999E-3</v>
      </c>
      <c r="L52" s="106">
        <f>M52+N52</f>
        <v>1.088E-3</v>
      </c>
      <c r="M52" s="107">
        <v>5.44E-4</v>
      </c>
      <c r="N52" s="107">
        <v>5.44E-4</v>
      </c>
      <c r="O52" s="106">
        <f>P52+Q52</f>
        <v>9.0909000000000004E-2</v>
      </c>
      <c r="P52" s="107">
        <v>2.8306999999999999E-2</v>
      </c>
      <c r="Q52" s="107">
        <v>6.2602000000000005E-2</v>
      </c>
      <c r="R52" s="106">
        <f>S52+T52</f>
        <v>4.8990000000000006E-3</v>
      </c>
      <c r="S52" s="107">
        <v>2.1770000000000001E-3</v>
      </c>
      <c r="T52" s="107">
        <v>2.722E-3</v>
      </c>
      <c r="U52" s="106">
        <f>V52+W52</f>
        <v>6.9678000000000004E-2</v>
      </c>
      <c r="V52" s="106">
        <v>1.9597000000000003E-2</v>
      </c>
      <c r="W52" s="106">
        <v>5.0081000000000001E-2</v>
      </c>
      <c r="X52" s="106">
        <f>Y52+Z52</f>
        <v>0.77082200000000001</v>
      </c>
      <c r="Y52" s="107">
        <v>0.18617300000000001</v>
      </c>
      <c r="Z52" s="107">
        <v>0.58464899999999997</v>
      </c>
      <c r="AA52" s="108">
        <v>1.6329999999999999E-3</v>
      </c>
      <c r="AB52" s="109">
        <v>1.4154E-2</v>
      </c>
      <c r="AC52" s="106">
        <v>4.3550000000000004E-3</v>
      </c>
      <c r="AD52" s="106">
        <v>9.7990000000000004E-3</v>
      </c>
      <c r="AE52" s="106">
        <v>4.6815999999999997E-2</v>
      </c>
      <c r="AF52" s="106">
        <v>1.0889999999999999E-3</v>
      </c>
      <c r="AG52" s="110">
        <v>4.5726999999999997E-2</v>
      </c>
    </row>
    <row r="53" spans="1:33" ht="27" customHeight="1" x14ac:dyDescent="0.55000000000000004">
      <c r="A53" s="1" t="s">
        <v>49</v>
      </c>
      <c r="B53" s="106">
        <v>0.13663600000000001</v>
      </c>
      <c r="C53" s="106">
        <f t="shared" ref="C53:C58" si="37">G53+J53+M53+P53+S53+V53+Y53</f>
        <v>0.23505900000000002</v>
      </c>
      <c r="D53" s="106">
        <f t="shared" ref="D53:D58" si="38">H53+K53+N53+Q53+T53+W53+Z53</f>
        <v>0.76493900000000004</v>
      </c>
      <c r="E53" s="106">
        <v>0</v>
      </c>
      <c r="F53" s="106">
        <f t="shared" ref="F53:F58" si="39">G53+H53</f>
        <v>3.984E-2</v>
      </c>
      <c r="G53" s="107">
        <v>1.1952000000000001E-2</v>
      </c>
      <c r="H53" s="107">
        <v>2.7888E-2</v>
      </c>
      <c r="I53" s="106">
        <f t="shared" ref="I53:I58" si="40">J53+K53</f>
        <v>0</v>
      </c>
      <c r="J53" s="107">
        <v>0</v>
      </c>
      <c r="K53" s="107">
        <v>0</v>
      </c>
      <c r="L53" s="106">
        <f t="shared" ref="L53:L58" si="41">M53+N53</f>
        <v>3.9839999999999997E-3</v>
      </c>
      <c r="M53" s="107">
        <v>0</v>
      </c>
      <c r="N53" s="107">
        <v>3.9839999999999997E-3</v>
      </c>
      <c r="O53" s="106">
        <f t="shared" ref="O53:O58" si="42">P53+Q53</f>
        <v>0.187251</v>
      </c>
      <c r="P53" s="107">
        <v>6.3744999999999996E-2</v>
      </c>
      <c r="Q53" s="107">
        <v>0.123506</v>
      </c>
      <c r="R53" s="106">
        <f t="shared" ref="R53:R58" si="43">S53+T53</f>
        <v>3.9839999999999997E-3</v>
      </c>
      <c r="S53" s="107">
        <v>0</v>
      </c>
      <c r="T53" s="107">
        <v>3.9839999999999997E-3</v>
      </c>
      <c r="U53" s="106">
        <f t="shared" ref="U53:U58" si="44">V53+W53</f>
        <v>2.7888E-2</v>
      </c>
      <c r="V53" s="106">
        <v>7.9679999999999994E-3</v>
      </c>
      <c r="W53" s="106">
        <v>1.992E-2</v>
      </c>
      <c r="X53" s="106">
        <f t="shared" ref="X53:X58" si="45">Y53+Z53</f>
        <v>0.73705100000000001</v>
      </c>
      <c r="Y53" s="107">
        <v>0.151394</v>
      </c>
      <c r="Z53" s="107">
        <v>0.58565699999999998</v>
      </c>
      <c r="AA53" s="108">
        <v>0</v>
      </c>
      <c r="AB53" s="109">
        <v>1.1951999999999999E-2</v>
      </c>
      <c r="AC53" s="106">
        <v>3.9839999999999997E-3</v>
      </c>
      <c r="AD53" s="106">
        <v>7.9679999999999994E-3</v>
      </c>
      <c r="AE53" s="106">
        <v>4.3825000000000003E-2</v>
      </c>
      <c r="AF53" s="106">
        <v>0</v>
      </c>
      <c r="AG53" s="110">
        <v>4.3825000000000003E-2</v>
      </c>
    </row>
    <row r="54" spans="1:33" ht="27" customHeight="1" x14ac:dyDescent="0.55000000000000004">
      <c r="A54" s="1" t="s">
        <v>48</v>
      </c>
      <c r="B54" s="106">
        <v>0.144257</v>
      </c>
      <c r="C54" s="106">
        <f t="shared" si="37"/>
        <v>0.132077</v>
      </c>
      <c r="D54" s="106">
        <f t="shared" si="38"/>
        <v>0.86415200000000003</v>
      </c>
      <c r="E54" s="106">
        <v>0</v>
      </c>
      <c r="F54" s="106">
        <f t="shared" si="39"/>
        <v>2.2641999999999999E-2</v>
      </c>
      <c r="G54" s="107">
        <v>3.774E-3</v>
      </c>
      <c r="H54" s="107">
        <v>1.8867999999999999E-2</v>
      </c>
      <c r="I54" s="106">
        <f t="shared" si="40"/>
        <v>0</v>
      </c>
      <c r="J54" s="107">
        <v>0</v>
      </c>
      <c r="K54" s="107">
        <v>0</v>
      </c>
      <c r="L54" s="106">
        <f t="shared" si="41"/>
        <v>0</v>
      </c>
      <c r="M54" s="107">
        <v>0</v>
      </c>
      <c r="N54" s="107">
        <v>0</v>
      </c>
      <c r="O54" s="106">
        <f t="shared" si="42"/>
        <v>0.17735899999999999</v>
      </c>
      <c r="P54" s="107">
        <v>5.6604000000000002E-2</v>
      </c>
      <c r="Q54" s="107">
        <v>0.120755</v>
      </c>
      <c r="R54" s="106">
        <f t="shared" si="43"/>
        <v>7.548E-3</v>
      </c>
      <c r="S54" s="107">
        <v>3.774E-3</v>
      </c>
      <c r="T54" s="107">
        <v>3.774E-3</v>
      </c>
      <c r="U54" s="106">
        <f t="shared" si="44"/>
        <v>5.2831000000000003E-2</v>
      </c>
      <c r="V54" s="106">
        <v>3.774E-3</v>
      </c>
      <c r="W54" s="106">
        <v>4.9057000000000003E-2</v>
      </c>
      <c r="X54" s="106">
        <f t="shared" si="45"/>
        <v>0.73584899999999998</v>
      </c>
      <c r="Y54" s="107">
        <v>6.4151E-2</v>
      </c>
      <c r="Z54" s="107">
        <v>0.67169800000000002</v>
      </c>
      <c r="AA54" s="108">
        <v>3.774E-3</v>
      </c>
      <c r="AB54" s="109">
        <v>3.774E-3</v>
      </c>
      <c r="AC54" s="106">
        <v>0</v>
      </c>
      <c r="AD54" s="106">
        <v>3.774E-3</v>
      </c>
      <c r="AE54" s="106">
        <v>4.1508999999999997E-2</v>
      </c>
      <c r="AF54" s="106">
        <v>0</v>
      </c>
      <c r="AG54" s="110">
        <v>4.1508999999999997E-2</v>
      </c>
    </row>
    <row r="55" spans="1:33" ht="27" customHeight="1" x14ac:dyDescent="0.55000000000000004">
      <c r="A55" s="1" t="s">
        <v>51</v>
      </c>
      <c r="B55" s="106">
        <v>0.28633599999999998</v>
      </c>
      <c r="C55" s="106">
        <f t="shared" si="37"/>
        <v>0.49239500000000003</v>
      </c>
      <c r="D55" s="106">
        <f t="shared" si="38"/>
        <v>0.50760499999999997</v>
      </c>
      <c r="E55" s="106">
        <v>0</v>
      </c>
      <c r="F55" s="106">
        <f t="shared" si="39"/>
        <v>0.108365</v>
      </c>
      <c r="G55" s="107">
        <v>5.8935000000000001E-2</v>
      </c>
      <c r="H55" s="107">
        <v>4.9430000000000002E-2</v>
      </c>
      <c r="I55" s="106">
        <f t="shared" si="40"/>
        <v>5.7029999999999997E-3</v>
      </c>
      <c r="J55" s="107">
        <v>1.9009999999999999E-3</v>
      </c>
      <c r="K55" s="107">
        <v>3.8019999999999998E-3</v>
      </c>
      <c r="L55" s="106">
        <f t="shared" si="41"/>
        <v>1.9009999999999999E-3</v>
      </c>
      <c r="M55" s="107">
        <v>1.9009999999999999E-3</v>
      </c>
      <c r="N55" s="107">
        <v>0</v>
      </c>
      <c r="O55" s="106">
        <f t="shared" si="42"/>
        <v>2.4715000000000001E-2</v>
      </c>
      <c r="P55" s="107">
        <v>1.3308E-2</v>
      </c>
      <c r="Q55" s="107">
        <v>1.1407E-2</v>
      </c>
      <c r="R55" s="106">
        <f t="shared" si="43"/>
        <v>5.7029999999999997E-3</v>
      </c>
      <c r="S55" s="107">
        <v>3.8019999999999998E-3</v>
      </c>
      <c r="T55" s="107">
        <v>1.9009999999999999E-3</v>
      </c>
      <c r="U55" s="106">
        <f t="shared" si="44"/>
        <v>9.8860000000000003E-2</v>
      </c>
      <c r="V55" s="106">
        <v>4.5628000000000002E-2</v>
      </c>
      <c r="W55" s="106">
        <v>5.3232000000000002E-2</v>
      </c>
      <c r="X55" s="106">
        <f t="shared" si="45"/>
        <v>0.75475300000000001</v>
      </c>
      <c r="Y55" s="107">
        <v>0.36692000000000002</v>
      </c>
      <c r="Z55" s="107">
        <v>0.38783299999999998</v>
      </c>
      <c r="AA55" s="108">
        <v>0</v>
      </c>
      <c r="AB55" s="109">
        <v>1.5209E-2</v>
      </c>
      <c r="AC55" s="106">
        <v>9.5060000000000006E-3</v>
      </c>
      <c r="AD55" s="106">
        <v>5.7029999999999997E-3</v>
      </c>
      <c r="AE55" s="106">
        <v>5.1331000000000002E-2</v>
      </c>
      <c r="AF55" s="106">
        <v>3.8019999999999998E-3</v>
      </c>
      <c r="AG55" s="110">
        <v>4.7529000000000002E-2</v>
      </c>
    </row>
    <row r="56" spans="1:33" ht="27" customHeight="1" x14ac:dyDescent="0.55000000000000004">
      <c r="A56" s="1" t="s">
        <v>3</v>
      </c>
      <c r="B56" s="106">
        <v>5.1714999999999997E-2</v>
      </c>
      <c r="C56" s="106">
        <f t="shared" si="37"/>
        <v>0.32631600000000005</v>
      </c>
      <c r="D56" s="106">
        <f t="shared" si="38"/>
        <v>0.663157</v>
      </c>
      <c r="E56" s="106">
        <v>0</v>
      </c>
      <c r="F56" s="106">
        <f t="shared" si="39"/>
        <v>4.2105999999999998E-2</v>
      </c>
      <c r="G56" s="107">
        <v>2.1052999999999999E-2</v>
      </c>
      <c r="H56" s="107">
        <v>2.1052999999999999E-2</v>
      </c>
      <c r="I56" s="106">
        <f t="shared" si="40"/>
        <v>0</v>
      </c>
      <c r="J56" s="107">
        <v>0</v>
      </c>
      <c r="K56" s="107">
        <v>0</v>
      </c>
      <c r="L56" s="106">
        <f t="shared" si="41"/>
        <v>0</v>
      </c>
      <c r="M56" s="107">
        <v>0</v>
      </c>
      <c r="N56" s="107">
        <v>0</v>
      </c>
      <c r="O56" s="106">
        <f t="shared" si="42"/>
        <v>0.16842099999999999</v>
      </c>
      <c r="P56" s="107">
        <v>5.2631999999999998E-2</v>
      </c>
      <c r="Q56" s="107">
        <v>0.115789</v>
      </c>
      <c r="R56" s="106">
        <f t="shared" si="43"/>
        <v>1.0526000000000001E-2</v>
      </c>
      <c r="S56" s="107">
        <v>1.0526000000000001E-2</v>
      </c>
      <c r="T56" s="107">
        <v>0</v>
      </c>
      <c r="U56" s="106">
        <f t="shared" si="44"/>
        <v>9.4736000000000001E-2</v>
      </c>
      <c r="V56" s="106">
        <v>4.2105000000000004E-2</v>
      </c>
      <c r="W56" s="106">
        <v>5.2630999999999997E-2</v>
      </c>
      <c r="X56" s="106">
        <f t="shared" si="45"/>
        <v>0.67368399999999995</v>
      </c>
      <c r="Y56" s="107">
        <v>0.2</v>
      </c>
      <c r="Z56" s="107">
        <v>0.47368399999999999</v>
      </c>
      <c r="AA56" s="108">
        <v>1.0526000000000001E-2</v>
      </c>
      <c r="AB56" s="109">
        <v>2.1052000000000001E-2</v>
      </c>
      <c r="AC56" s="106">
        <v>1.0526000000000001E-2</v>
      </c>
      <c r="AD56" s="106">
        <v>1.0526000000000001E-2</v>
      </c>
      <c r="AE56" s="106">
        <v>1.0526000000000001E-2</v>
      </c>
      <c r="AF56" s="106">
        <v>0</v>
      </c>
      <c r="AG56" s="110">
        <v>1.0526000000000001E-2</v>
      </c>
    </row>
    <row r="57" spans="1:33" ht="27" customHeight="1" x14ac:dyDescent="0.55000000000000004">
      <c r="A57" s="1" t="s">
        <v>53</v>
      </c>
      <c r="B57" s="106">
        <v>0.101796</v>
      </c>
      <c r="C57" s="106">
        <f t="shared" si="37"/>
        <v>0.155081</v>
      </c>
      <c r="D57" s="106">
        <f t="shared" si="38"/>
        <v>0.84492000000000012</v>
      </c>
      <c r="E57" s="106">
        <v>0</v>
      </c>
      <c r="F57" s="106">
        <f t="shared" si="39"/>
        <v>0</v>
      </c>
      <c r="G57" s="107">
        <v>0</v>
      </c>
      <c r="H57" s="107">
        <v>0</v>
      </c>
      <c r="I57" s="106">
        <f t="shared" si="40"/>
        <v>0</v>
      </c>
      <c r="J57" s="107">
        <v>0</v>
      </c>
      <c r="K57" s="107">
        <v>0</v>
      </c>
      <c r="L57" s="106">
        <f t="shared" si="41"/>
        <v>0</v>
      </c>
      <c r="M57" s="107">
        <v>0</v>
      </c>
      <c r="N57" s="107">
        <v>0</v>
      </c>
      <c r="O57" s="106">
        <f t="shared" si="42"/>
        <v>0.12834200000000001</v>
      </c>
      <c r="P57" s="107">
        <v>2.6738000000000001E-2</v>
      </c>
      <c r="Q57" s="107">
        <v>0.101604</v>
      </c>
      <c r="R57" s="106">
        <f t="shared" si="43"/>
        <v>5.3480000000000003E-3</v>
      </c>
      <c r="S57" s="107">
        <v>0</v>
      </c>
      <c r="T57" s="107">
        <v>5.3480000000000003E-3</v>
      </c>
      <c r="U57" s="106">
        <f t="shared" si="44"/>
        <v>3.2086000000000003E-2</v>
      </c>
      <c r="V57" s="106">
        <v>1.0696000000000001E-2</v>
      </c>
      <c r="W57" s="106">
        <v>2.1389999999999999E-2</v>
      </c>
      <c r="X57" s="106">
        <f t="shared" si="45"/>
        <v>0.83422499999999999</v>
      </c>
      <c r="Y57" s="107">
        <v>0.117647</v>
      </c>
      <c r="Z57" s="107">
        <v>0.71657800000000005</v>
      </c>
      <c r="AA57" s="108">
        <v>0</v>
      </c>
      <c r="AB57" s="109">
        <v>0</v>
      </c>
      <c r="AC57" s="106">
        <v>0</v>
      </c>
      <c r="AD57" s="106">
        <v>0</v>
      </c>
      <c r="AE57" s="106">
        <v>5.3480000000000003E-3</v>
      </c>
      <c r="AF57" s="106">
        <v>0</v>
      </c>
      <c r="AG57" s="110">
        <v>5.3480000000000003E-3</v>
      </c>
    </row>
    <row r="58" spans="1:33" ht="27" customHeight="1" thickBot="1" x14ac:dyDescent="0.6">
      <c r="A58" s="24" t="s">
        <v>50</v>
      </c>
      <c r="B58" s="111">
        <v>0.27926000000000001</v>
      </c>
      <c r="C58" s="112">
        <f t="shared" si="37"/>
        <v>0.12475600000000001</v>
      </c>
      <c r="D58" s="112">
        <f t="shared" si="38"/>
        <v>0.8732930000000001</v>
      </c>
      <c r="E58" s="111">
        <v>0</v>
      </c>
      <c r="F58" s="112">
        <f t="shared" si="39"/>
        <v>6.2377999999999996E-2</v>
      </c>
      <c r="G58" s="112">
        <v>7.7970000000000001E-3</v>
      </c>
      <c r="H58" s="112">
        <v>5.4580999999999998E-2</v>
      </c>
      <c r="I58" s="112">
        <f t="shared" si="40"/>
        <v>0</v>
      </c>
      <c r="J58" s="112">
        <v>0</v>
      </c>
      <c r="K58" s="112">
        <v>0</v>
      </c>
      <c r="L58" s="112">
        <f t="shared" si="41"/>
        <v>0</v>
      </c>
      <c r="M58" s="112">
        <v>0</v>
      </c>
      <c r="N58" s="112">
        <v>0</v>
      </c>
      <c r="O58" s="112">
        <f t="shared" si="42"/>
        <v>3.8986E-2</v>
      </c>
      <c r="P58" s="112">
        <v>7.7970000000000001E-3</v>
      </c>
      <c r="Q58" s="112">
        <v>3.1189000000000001E-2</v>
      </c>
      <c r="R58" s="112">
        <f t="shared" si="43"/>
        <v>1.949E-3</v>
      </c>
      <c r="S58" s="112">
        <v>0</v>
      </c>
      <c r="T58" s="112">
        <v>1.949E-3</v>
      </c>
      <c r="U58" s="111">
        <f t="shared" si="44"/>
        <v>7.7972E-2</v>
      </c>
      <c r="V58" s="111">
        <v>5.8479999999999999E-3</v>
      </c>
      <c r="W58" s="111">
        <v>7.2123999999999994E-2</v>
      </c>
      <c r="X58" s="112">
        <f t="shared" si="45"/>
        <v>0.81676400000000005</v>
      </c>
      <c r="Y58" s="112">
        <v>0.103314</v>
      </c>
      <c r="Z58" s="112">
        <v>0.71345000000000003</v>
      </c>
      <c r="AA58" s="123">
        <v>1.949E-3</v>
      </c>
      <c r="AB58" s="124">
        <v>2.3390999999999999E-2</v>
      </c>
      <c r="AC58" s="112">
        <v>1.949E-3</v>
      </c>
      <c r="AD58" s="112">
        <v>2.1441999999999999E-2</v>
      </c>
      <c r="AE58" s="112">
        <v>6.8225999999999995E-2</v>
      </c>
      <c r="AF58" s="112">
        <v>0</v>
      </c>
      <c r="AG58" s="125">
        <v>6.8225999999999995E-2</v>
      </c>
    </row>
    <row r="59" spans="1:33" ht="27" customHeight="1" x14ac:dyDescent="0.55000000000000004">
      <c r="A59" s="25" t="s">
        <v>40</v>
      </c>
      <c r="B59" s="27">
        <v>5</v>
      </c>
      <c r="C59" s="105">
        <v>0.4</v>
      </c>
      <c r="D59" s="105">
        <v>0.6</v>
      </c>
      <c r="E59" s="105">
        <v>0</v>
      </c>
      <c r="F59" s="105">
        <v>0</v>
      </c>
      <c r="G59" s="105">
        <v>0</v>
      </c>
      <c r="H59" s="105">
        <v>0</v>
      </c>
      <c r="I59" s="105">
        <v>0</v>
      </c>
      <c r="J59" s="105">
        <v>0</v>
      </c>
      <c r="K59" s="105">
        <v>0</v>
      </c>
      <c r="L59" s="105">
        <v>0</v>
      </c>
      <c r="M59" s="105">
        <v>0</v>
      </c>
      <c r="N59" s="105">
        <v>0</v>
      </c>
      <c r="O59" s="105">
        <v>0.2</v>
      </c>
      <c r="P59" s="105">
        <v>0.2</v>
      </c>
      <c r="Q59" s="105">
        <v>0</v>
      </c>
      <c r="R59" s="105">
        <v>0.2</v>
      </c>
      <c r="S59" s="105">
        <v>0.2</v>
      </c>
      <c r="T59" s="105">
        <v>0</v>
      </c>
      <c r="U59" s="105">
        <v>0</v>
      </c>
      <c r="V59" s="105">
        <v>0</v>
      </c>
      <c r="W59" s="105">
        <v>0</v>
      </c>
      <c r="X59" s="105">
        <v>0.6</v>
      </c>
      <c r="Y59" s="105">
        <v>0</v>
      </c>
      <c r="Z59" s="105">
        <v>0.6</v>
      </c>
      <c r="AA59" s="116">
        <v>0</v>
      </c>
      <c r="AB59" s="117">
        <v>0</v>
      </c>
      <c r="AC59" s="105">
        <v>0</v>
      </c>
      <c r="AD59" s="105">
        <v>0</v>
      </c>
      <c r="AE59" s="105">
        <v>0</v>
      </c>
      <c r="AF59" s="105">
        <v>0</v>
      </c>
      <c r="AG59" s="118">
        <v>0</v>
      </c>
    </row>
    <row r="60" spans="1:33" ht="27" customHeight="1" thickBot="1" x14ac:dyDescent="0.6">
      <c r="A60" s="26" t="s">
        <v>39</v>
      </c>
      <c r="B60" s="28">
        <v>12</v>
      </c>
      <c r="C60" s="104">
        <v>0.41699999999999998</v>
      </c>
      <c r="D60" s="104">
        <v>0.58299999999999996</v>
      </c>
      <c r="E60" s="104">
        <v>0</v>
      </c>
      <c r="F60" s="104">
        <v>0.33300000000000002</v>
      </c>
      <c r="G60" s="104">
        <v>0.16700000000000001</v>
      </c>
      <c r="H60" s="104">
        <v>0.16700000000000001</v>
      </c>
      <c r="I60" s="104">
        <v>0</v>
      </c>
      <c r="J60" s="104">
        <v>0</v>
      </c>
      <c r="K60" s="104">
        <v>0</v>
      </c>
      <c r="L60" s="104">
        <v>0</v>
      </c>
      <c r="M60" s="104">
        <v>0</v>
      </c>
      <c r="N60" s="104">
        <v>0</v>
      </c>
      <c r="O60" s="104">
        <v>8.3000000000000004E-2</v>
      </c>
      <c r="P60" s="104">
        <v>0</v>
      </c>
      <c r="Q60" s="104">
        <v>8.3000000000000004E-2</v>
      </c>
      <c r="R60" s="104">
        <v>8.3000000000000004E-2</v>
      </c>
      <c r="S60" s="104">
        <v>0</v>
      </c>
      <c r="T60" s="104">
        <v>8.3000000000000004E-2</v>
      </c>
      <c r="U60" s="104">
        <v>0.25</v>
      </c>
      <c r="V60" s="104">
        <v>8.3000000000000004E-2</v>
      </c>
      <c r="W60" s="104">
        <v>0.16700000000000001</v>
      </c>
      <c r="X60" s="104">
        <v>0.16700000000000001</v>
      </c>
      <c r="Y60" s="104">
        <v>8.3000000000000004E-2</v>
      </c>
      <c r="Z60" s="104">
        <v>8.3000000000000004E-2</v>
      </c>
      <c r="AA60" s="119">
        <v>8.3000000000000004E-2</v>
      </c>
      <c r="AB60" s="120">
        <v>0</v>
      </c>
      <c r="AC60" s="104">
        <v>0</v>
      </c>
      <c r="AD60" s="104">
        <v>0</v>
      </c>
      <c r="AE60" s="104">
        <v>8.3000000000000004E-2</v>
      </c>
      <c r="AF60" s="104">
        <v>0</v>
      </c>
      <c r="AG60" s="121">
        <v>8.3000000000000004E-2</v>
      </c>
    </row>
    <row r="62" spans="1:33" x14ac:dyDescent="0.5500000000000000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</row>
    <row r="63" spans="1:33" ht="105.3" customHeight="1" thickBot="1" x14ac:dyDescent="0.6">
      <c r="A63" s="6" t="s">
        <v>45</v>
      </c>
      <c r="B63" s="5" t="s">
        <v>0</v>
      </c>
      <c r="C63" s="12" t="s">
        <v>7</v>
      </c>
      <c r="D63" s="12" t="s">
        <v>14</v>
      </c>
      <c r="E63" s="12" t="s">
        <v>38</v>
      </c>
      <c r="F63" s="12" t="s">
        <v>41</v>
      </c>
      <c r="G63" s="12" t="s">
        <v>15</v>
      </c>
      <c r="H63" s="12" t="s">
        <v>16</v>
      </c>
      <c r="I63" s="12" t="s">
        <v>42</v>
      </c>
      <c r="J63" s="12" t="s">
        <v>17</v>
      </c>
      <c r="K63" s="12" t="s">
        <v>18</v>
      </c>
      <c r="L63" s="12" t="s">
        <v>36</v>
      </c>
      <c r="M63" s="12" t="s">
        <v>19</v>
      </c>
      <c r="N63" s="12" t="s">
        <v>20</v>
      </c>
      <c r="O63" s="12" t="s">
        <v>43</v>
      </c>
      <c r="P63" s="12" t="s">
        <v>21</v>
      </c>
      <c r="Q63" s="12" t="s">
        <v>22</v>
      </c>
      <c r="R63" s="12" t="s">
        <v>23</v>
      </c>
      <c r="S63" s="12" t="s">
        <v>24</v>
      </c>
      <c r="T63" s="12" t="s">
        <v>25</v>
      </c>
      <c r="U63" s="12" t="s">
        <v>37</v>
      </c>
      <c r="V63" s="12" t="s">
        <v>26</v>
      </c>
      <c r="W63" s="12" t="s">
        <v>27</v>
      </c>
      <c r="X63" s="12" t="s">
        <v>28</v>
      </c>
      <c r="Y63" s="12" t="s">
        <v>31</v>
      </c>
      <c r="Z63" s="12" t="s">
        <v>29</v>
      </c>
      <c r="AA63" s="12" t="s">
        <v>44</v>
      </c>
      <c r="AB63" s="12" t="s">
        <v>30</v>
      </c>
      <c r="AC63" s="12" t="s">
        <v>32</v>
      </c>
      <c r="AD63" s="12" t="s">
        <v>33</v>
      </c>
      <c r="AE63" s="12" t="s">
        <v>13</v>
      </c>
      <c r="AF63" s="12" t="s">
        <v>34</v>
      </c>
      <c r="AG63" s="12" t="s">
        <v>35</v>
      </c>
    </row>
    <row r="64" spans="1:33" ht="27.6" customHeight="1" x14ac:dyDescent="0.55000000000000004">
      <c r="A64" s="1" t="s">
        <v>4</v>
      </c>
      <c r="B64" s="4">
        <v>1993</v>
      </c>
      <c r="C64" s="106">
        <f>G64+J64+M64+P64+S64+V64+Y64</f>
        <v>0.25826700000000002</v>
      </c>
      <c r="D64" s="106">
        <f>H64+K64+N64+Q64+T64+W64+Z64</f>
        <v>0.73450500000000007</v>
      </c>
      <c r="E64" s="106">
        <v>0</v>
      </c>
      <c r="F64" s="106">
        <f>G64+H64</f>
        <v>5.4751999999999995E-2</v>
      </c>
      <c r="G64" s="107">
        <v>2.0145E-2</v>
      </c>
      <c r="H64" s="107">
        <v>3.4606999999999999E-2</v>
      </c>
      <c r="I64" s="122">
        <f>J64+K64</f>
        <v>5.1699999999999999E-4</v>
      </c>
      <c r="J64" s="107">
        <v>5.1699999999999999E-4</v>
      </c>
      <c r="K64" s="107">
        <v>0</v>
      </c>
      <c r="L64" s="106">
        <f>M64+N64</f>
        <v>1.034E-3</v>
      </c>
      <c r="M64" s="107">
        <v>5.1699999999999999E-4</v>
      </c>
      <c r="N64" s="107">
        <v>5.1699999999999999E-4</v>
      </c>
      <c r="O64" s="106">
        <f>P64+Q64</f>
        <v>9.9172999999999997E-2</v>
      </c>
      <c r="P64" s="107">
        <v>3.2541E-2</v>
      </c>
      <c r="Q64" s="107">
        <v>6.6631999999999997E-2</v>
      </c>
      <c r="R64" s="106">
        <f>S64+T64</f>
        <v>5.1659999999999996E-3</v>
      </c>
      <c r="S64" s="107">
        <v>2.5829999999999998E-3</v>
      </c>
      <c r="T64" s="107">
        <v>2.5829999999999998E-3</v>
      </c>
      <c r="U64" s="106">
        <f>V64+W64</f>
        <v>7.6964000000000005E-2</v>
      </c>
      <c r="V64" s="106">
        <v>2.2727999999999998E-2</v>
      </c>
      <c r="W64" s="106">
        <v>5.4235999999999999E-2</v>
      </c>
      <c r="X64" s="106">
        <f>Y64+Z64</f>
        <v>0.755166</v>
      </c>
      <c r="Y64" s="107">
        <v>0.17923600000000001</v>
      </c>
      <c r="Z64" s="107">
        <v>0.57593000000000005</v>
      </c>
      <c r="AA64" s="106">
        <v>7.2320000000000006E-3</v>
      </c>
      <c r="AB64" s="106">
        <v>1.6E-2</v>
      </c>
      <c r="AC64" s="122">
        <v>5.1650000000000003E-3</v>
      </c>
      <c r="AD64" s="122">
        <v>1.1364000000000001E-2</v>
      </c>
      <c r="AE64" s="106">
        <v>4.5065999999999995E-2</v>
      </c>
      <c r="AF64" s="106">
        <v>2.0660000000000001E-3</v>
      </c>
      <c r="AG64" s="106">
        <v>4.2999999999999997E-2</v>
      </c>
    </row>
    <row r="65" spans="1:33" ht="27.6" customHeight="1" x14ac:dyDescent="0.55000000000000004">
      <c r="A65" s="1" t="s">
        <v>49</v>
      </c>
      <c r="B65" s="106">
        <v>0.13481399999999999</v>
      </c>
      <c r="C65" s="106">
        <f t="shared" ref="C65:C70" si="46">G65+J65+M65+P65+S65+V65+Y65</f>
        <v>0.26053700000000002</v>
      </c>
      <c r="D65" s="106">
        <f t="shared" ref="D65:D70" si="47">H65+K65+N65+Q65+T65+W65+Z65</f>
        <v>0.73563100000000003</v>
      </c>
      <c r="E65" s="106">
        <v>0</v>
      </c>
      <c r="F65" s="106">
        <f t="shared" ref="F65:F70" si="48">G65+H65</f>
        <v>4.2146000000000003E-2</v>
      </c>
      <c r="G65" s="107">
        <v>1.5325999999999999E-2</v>
      </c>
      <c r="H65" s="107">
        <v>2.682E-2</v>
      </c>
      <c r="I65" s="122">
        <f t="shared" ref="I65:I70" si="49">J65+K65</f>
        <v>0</v>
      </c>
      <c r="J65" s="107">
        <v>0</v>
      </c>
      <c r="K65" s="107">
        <v>0</v>
      </c>
      <c r="L65" s="106">
        <f t="shared" ref="L65:L70" si="50">M65+N65</f>
        <v>3.8310000000000002E-3</v>
      </c>
      <c r="M65" s="107">
        <v>0</v>
      </c>
      <c r="N65" s="107">
        <v>3.8310000000000002E-3</v>
      </c>
      <c r="O65" s="106">
        <f t="shared" ref="O65:O70" si="51">P65+Q65</f>
        <v>0.19157099999999999</v>
      </c>
      <c r="P65" s="107">
        <v>6.8966E-2</v>
      </c>
      <c r="Q65" s="107">
        <v>0.12260500000000001</v>
      </c>
      <c r="R65" s="106">
        <f t="shared" ref="R65:R70" si="52">S65+T65</f>
        <v>3.8310000000000002E-3</v>
      </c>
      <c r="S65" s="107">
        <v>0</v>
      </c>
      <c r="T65" s="107">
        <v>3.8310000000000002E-3</v>
      </c>
      <c r="U65" s="106">
        <f t="shared" ref="U65:U70" si="53">V65+W65</f>
        <v>4.5977000000000004E-2</v>
      </c>
      <c r="V65" s="106">
        <v>1.9157E-2</v>
      </c>
      <c r="W65" s="106">
        <v>2.682E-2</v>
      </c>
      <c r="X65" s="106">
        <f t="shared" ref="X65:X70" si="54">Y65+Z65</f>
        <v>0.708812</v>
      </c>
      <c r="Y65" s="107">
        <v>0.15708800000000001</v>
      </c>
      <c r="Z65" s="107">
        <v>0.55172399999999999</v>
      </c>
      <c r="AA65" s="106">
        <v>3.8310000000000002E-3</v>
      </c>
      <c r="AB65" s="106">
        <v>1.1494000000000001E-2</v>
      </c>
      <c r="AC65" s="122">
        <v>3.8310000000000002E-3</v>
      </c>
      <c r="AD65" s="122">
        <v>7.6629999999999997E-3</v>
      </c>
      <c r="AE65" s="106">
        <v>4.5976999999999997E-2</v>
      </c>
      <c r="AF65" s="106">
        <v>0</v>
      </c>
      <c r="AG65" s="106">
        <v>4.5976999999999997E-2</v>
      </c>
    </row>
    <row r="66" spans="1:33" ht="27.6" customHeight="1" x14ac:dyDescent="0.55000000000000004">
      <c r="A66" s="1" t="s">
        <v>48</v>
      </c>
      <c r="B66" s="106">
        <v>0.14669399999999999</v>
      </c>
      <c r="C66" s="106">
        <f t="shared" si="46"/>
        <v>0.13028100000000001</v>
      </c>
      <c r="D66" s="106">
        <f t="shared" si="47"/>
        <v>0.86267700000000003</v>
      </c>
      <c r="E66" s="106">
        <v>0</v>
      </c>
      <c r="F66" s="106">
        <f t="shared" si="48"/>
        <v>2.4648E-2</v>
      </c>
      <c r="G66" s="107">
        <v>7.0419999999999996E-3</v>
      </c>
      <c r="H66" s="107">
        <v>1.7606E-2</v>
      </c>
      <c r="I66" s="122">
        <f t="shared" si="49"/>
        <v>0</v>
      </c>
      <c r="J66" s="107">
        <v>0</v>
      </c>
      <c r="K66" s="107">
        <v>0</v>
      </c>
      <c r="L66" s="106">
        <f t="shared" si="50"/>
        <v>0</v>
      </c>
      <c r="M66" s="107">
        <v>0</v>
      </c>
      <c r="N66" s="107">
        <v>0</v>
      </c>
      <c r="O66" s="106">
        <f t="shared" si="51"/>
        <v>0.17957800000000002</v>
      </c>
      <c r="P66" s="107">
        <v>5.2817000000000003E-2</v>
      </c>
      <c r="Q66" s="107">
        <v>0.12676100000000001</v>
      </c>
      <c r="R66" s="106">
        <f t="shared" si="52"/>
        <v>7.0419999999999996E-3</v>
      </c>
      <c r="S66" s="107">
        <v>3.5209999999999998E-3</v>
      </c>
      <c r="T66" s="107">
        <v>3.5209999999999998E-3</v>
      </c>
      <c r="U66" s="106">
        <f t="shared" si="53"/>
        <v>5.6337999999999999E-2</v>
      </c>
      <c r="V66" s="106">
        <v>3.5209999999999998E-3</v>
      </c>
      <c r="W66" s="106">
        <v>5.2817000000000003E-2</v>
      </c>
      <c r="X66" s="106">
        <f t="shared" si="54"/>
        <v>0.725352</v>
      </c>
      <c r="Y66" s="107">
        <v>6.3380000000000006E-2</v>
      </c>
      <c r="Z66" s="107">
        <v>0.661972</v>
      </c>
      <c r="AA66" s="106">
        <v>7.0419999999999996E-3</v>
      </c>
      <c r="AB66" s="106">
        <v>3.5209999999999998E-3</v>
      </c>
      <c r="AC66" s="122">
        <v>0</v>
      </c>
      <c r="AD66" s="122">
        <v>3.5209999999999998E-3</v>
      </c>
      <c r="AE66" s="106">
        <v>3.5210999999999999E-2</v>
      </c>
      <c r="AF66" s="106">
        <v>0</v>
      </c>
      <c r="AG66" s="106">
        <v>3.5210999999999999E-2</v>
      </c>
    </row>
    <row r="67" spans="1:33" ht="27.6" customHeight="1" x14ac:dyDescent="0.55000000000000004">
      <c r="A67" s="1" t="s">
        <v>51</v>
      </c>
      <c r="B67" s="106">
        <v>0.28409099999999998</v>
      </c>
      <c r="C67" s="106">
        <f t="shared" si="46"/>
        <v>0.47454600000000002</v>
      </c>
      <c r="D67" s="106">
        <f t="shared" si="47"/>
        <v>0.52363499999999996</v>
      </c>
      <c r="E67" s="106">
        <v>0</v>
      </c>
      <c r="F67" s="106">
        <f t="shared" si="48"/>
        <v>0.10363600000000001</v>
      </c>
      <c r="G67" s="107">
        <v>5.0909000000000003E-2</v>
      </c>
      <c r="H67" s="107">
        <v>5.2727000000000003E-2</v>
      </c>
      <c r="I67" s="122">
        <f t="shared" si="49"/>
        <v>1.818E-3</v>
      </c>
      <c r="J67" s="107">
        <v>1.818E-3</v>
      </c>
      <c r="K67" s="107">
        <v>0</v>
      </c>
      <c r="L67" s="106">
        <f t="shared" si="50"/>
        <v>1.818E-3</v>
      </c>
      <c r="M67" s="107">
        <v>1.818E-3</v>
      </c>
      <c r="N67" s="107">
        <v>0</v>
      </c>
      <c r="O67" s="106">
        <f t="shared" si="51"/>
        <v>3.0908999999999999E-2</v>
      </c>
      <c r="P67" s="107">
        <v>1.8182E-2</v>
      </c>
      <c r="Q67" s="107">
        <v>1.2727E-2</v>
      </c>
      <c r="R67" s="106">
        <f t="shared" si="52"/>
        <v>5.4539999999999996E-3</v>
      </c>
      <c r="S67" s="107">
        <v>3.6359999999999999E-3</v>
      </c>
      <c r="T67" s="107">
        <v>1.818E-3</v>
      </c>
      <c r="U67" s="106">
        <f t="shared" si="53"/>
        <v>0.10545499999999999</v>
      </c>
      <c r="V67" s="106">
        <v>5.0909999999999997E-2</v>
      </c>
      <c r="W67" s="106">
        <v>5.4544999999999996E-2</v>
      </c>
      <c r="X67" s="106">
        <f t="shared" si="54"/>
        <v>0.74909099999999995</v>
      </c>
      <c r="Y67" s="107">
        <v>0.347273</v>
      </c>
      <c r="Z67" s="107">
        <v>0.40181800000000001</v>
      </c>
      <c r="AA67" s="106">
        <v>1.818E-3</v>
      </c>
      <c r="AB67" s="106">
        <v>1.8182E-2</v>
      </c>
      <c r="AC67" s="122">
        <v>1.0909E-2</v>
      </c>
      <c r="AD67" s="122">
        <v>7.273E-3</v>
      </c>
      <c r="AE67" s="106">
        <v>5.2727000000000003E-2</v>
      </c>
      <c r="AF67" s="106">
        <v>3.6359999999999999E-3</v>
      </c>
      <c r="AG67" s="106">
        <v>4.9091000000000003E-2</v>
      </c>
    </row>
    <row r="68" spans="1:33" ht="27.6" customHeight="1" x14ac:dyDescent="0.55000000000000004">
      <c r="A68" s="1" t="s">
        <v>3</v>
      </c>
      <c r="B68" s="106">
        <v>5.8883999999999999E-2</v>
      </c>
      <c r="C68" s="106">
        <f t="shared" si="46"/>
        <v>0.31579000000000002</v>
      </c>
      <c r="D68" s="106">
        <f t="shared" si="47"/>
        <v>0.640351</v>
      </c>
      <c r="E68" s="106">
        <v>0</v>
      </c>
      <c r="F68" s="106">
        <f t="shared" si="48"/>
        <v>2.6315999999999999E-2</v>
      </c>
      <c r="G68" s="107">
        <v>1.7544000000000001E-2</v>
      </c>
      <c r="H68" s="107">
        <v>8.7720000000000003E-3</v>
      </c>
      <c r="I68" s="122">
        <f t="shared" si="49"/>
        <v>0</v>
      </c>
      <c r="J68" s="107">
        <v>0</v>
      </c>
      <c r="K68" s="107">
        <v>0</v>
      </c>
      <c r="L68" s="106">
        <f t="shared" si="50"/>
        <v>0</v>
      </c>
      <c r="M68" s="107">
        <v>0</v>
      </c>
      <c r="N68" s="107">
        <v>0</v>
      </c>
      <c r="O68" s="106">
        <f t="shared" si="51"/>
        <v>0.236842</v>
      </c>
      <c r="P68" s="107">
        <v>7.8947000000000003E-2</v>
      </c>
      <c r="Q68" s="107">
        <v>0.15789500000000001</v>
      </c>
      <c r="R68" s="106">
        <f t="shared" si="52"/>
        <v>1.7544000000000001E-2</v>
      </c>
      <c r="S68" s="107">
        <v>1.7544000000000001E-2</v>
      </c>
      <c r="T68" s="107">
        <v>0</v>
      </c>
      <c r="U68" s="106">
        <f t="shared" si="53"/>
        <v>7.0176000000000002E-2</v>
      </c>
      <c r="V68" s="106">
        <v>3.5088000000000001E-2</v>
      </c>
      <c r="W68" s="106">
        <v>3.5088000000000001E-2</v>
      </c>
      <c r="X68" s="106">
        <f t="shared" si="54"/>
        <v>0.605263</v>
      </c>
      <c r="Y68" s="107">
        <v>0.16666700000000001</v>
      </c>
      <c r="Z68" s="107">
        <v>0.43859599999999999</v>
      </c>
      <c r="AA68" s="106">
        <v>4.3860000000000003E-2</v>
      </c>
      <c r="AB68" s="106">
        <v>2.6044000000000001E-2</v>
      </c>
      <c r="AC68" s="122">
        <v>1.7544000000000001E-2</v>
      </c>
      <c r="AD68" s="122">
        <v>8.5000000000000006E-3</v>
      </c>
      <c r="AE68" s="106">
        <v>0</v>
      </c>
      <c r="AF68" s="106">
        <v>0</v>
      </c>
      <c r="AG68" s="106">
        <v>0</v>
      </c>
    </row>
    <row r="69" spans="1:33" ht="27.6" customHeight="1" x14ac:dyDescent="0.55000000000000004">
      <c r="A69" s="1" t="s">
        <v>53</v>
      </c>
      <c r="B69" s="106">
        <v>9.7624000000000002E-2</v>
      </c>
      <c r="C69" s="106">
        <f t="shared" si="46"/>
        <v>0.14285700000000001</v>
      </c>
      <c r="D69" s="106">
        <f t="shared" si="47"/>
        <v>0.85714299999999999</v>
      </c>
      <c r="E69" s="106">
        <v>0</v>
      </c>
      <c r="F69" s="106">
        <f t="shared" si="48"/>
        <v>5.2909999999999997E-3</v>
      </c>
      <c r="G69" s="107">
        <v>0</v>
      </c>
      <c r="H69" s="107">
        <v>5.2909999999999997E-3</v>
      </c>
      <c r="I69" s="122">
        <f t="shared" si="49"/>
        <v>0</v>
      </c>
      <c r="J69" s="107">
        <v>0</v>
      </c>
      <c r="K69" s="107">
        <v>0</v>
      </c>
      <c r="L69" s="106">
        <f t="shared" si="50"/>
        <v>0</v>
      </c>
      <c r="M69" s="107">
        <v>0</v>
      </c>
      <c r="N69" s="107">
        <v>0</v>
      </c>
      <c r="O69" s="106">
        <f t="shared" si="51"/>
        <v>0.132275</v>
      </c>
      <c r="P69" s="107">
        <v>2.6454999999999999E-2</v>
      </c>
      <c r="Q69" s="107">
        <v>0.10582</v>
      </c>
      <c r="R69" s="106">
        <f t="shared" si="52"/>
        <v>5.2909999999999997E-3</v>
      </c>
      <c r="S69" s="107">
        <v>0</v>
      </c>
      <c r="T69" s="107">
        <v>5.2909999999999997E-3</v>
      </c>
      <c r="U69" s="106">
        <f t="shared" si="53"/>
        <v>4.7619000000000002E-2</v>
      </c>
      <c r="V69" s="106">
        <v>1.0581999999999999E-2</v>
      </c>
      <c r="W69" s="106">
        <v>3.7037E-2</v>
      </c>
      <c r="X69" s="106">
        <f t="shared" si="54"/>
        <v>0.80952400000000002</v>
      </c>
      <c r="Y69" s="107">
        <v>0.10582</v>
      </c>
      <c r="Z69" s="107">
        <v>0.703704</v>
      </c>
      <c r="AA69" s="106">
        <v>0</v>
      </c>
      <c r="AB69" s="106">
        <v>0</v>
      </c>
      <c r="AC69" s="122">
        <v>0</v>
      </c>
      <c r="AD69" s="122">
        <v>0</v>
      </c>
      <c r="AE69" s="106">
        <v>5.2909999999999997E-3</v>
      </c>
      <c r="AF69" s="106">
        <v>0</v>
      </c>
      <c r="AG69" s="106">
        <v>5.2909999999999997E-3</v>
      </c>
    </row>
    <row r="70" spans="1:33" ht="27.6" customHeight="1" thickBot="1" x14ac:dyDescent="0.6">
      <c r="A70" s="24" t="s">
        <v>50</v>
      </c>
      <c r="B70" s="111">
        <v>0.277893</v>
      </c>
      <c r="C70" s="106">
        <f t="shared" si="46"/>
        <v>0.13197</v>
      </c>
      <c r="D70" s="106">
        <f t="shared" si="47"/>
        <v>0.85873699999999997</v>
      </c>
      <c r="E70" s="106">
        <v>0</v>
      </c>
      <c r="F70" s="106">
        <f t="shared" si="48"/>
        <v>5.0185999999999995E-2</v>
      </c>
      <c r="G70" s="107">
        <v>5.5760000000000002E-3</v>
      </c>
      <c r="H70" s="107">
        <v>4.4609999999999997E-2</v>
      </c>
      <c r="I70" s="122">
        <f t="shared" si="49"/>
        <v>0</v>
      </c>
      <c r="J70" s="107">
        <v>0</v>
      </c>
      <c r="K70" s="107">
        <v>0</v>
      </c>
      <c r="L70" s="106">
        <f t="shared" si="50"/>
        <v>0</v>
      </c>
      <c r="M70" s="107">
        <v>0</v>
      </c>
      <c r="N70" s="107">
        <v>0</v>
      </c>
      <c r="O70" s="106">
        <f t="shared" si="51"/>
        <v>4.0891999999999998E-2</v>
      </c>
      <c r="P70" s="107">
        <v>1.1152E-2</v>
      </c>
      <c r="Q70" s="107">
        <v>2.9739999999999999E-2</v>
      </c>
      <c r="R70" s="106">
        <f t="shared" si="52"/>
        <v>1.859E-3</v>
      </c>
      <c r="S70" s="107">
        <v>0</v>
      </c>
      <c r="T70" s="107">
        <v>1.859E-3</v>
      </c>
      <c r="U70" s="106">
        <f t="shared" si="53"/>
        <v>8.5501999999999995E-2</v>
      </c>
      <c r="V70" s="106">
        <v>7.4350000000000006E-3</v>
      </c>
      <c r="W70" s="106">
        <v>7.8066999999999998E-2</v>
      </c>
      <c r="X70" s="106">
        <f t="shared" si="54"/>
        <v>0.81226799999999999</v>
      </c>
      <c r="Y70" s="107">
        <v>0.107807</v>
      </c>
      <c r="Z70" s="107">
        <v>0.704461</v>
      </c>
      <c r="AA70" s="106">
        <v>9.2940000000000002E-3</v>
      </c>
      <c r="AB70" s="106">
        <v>2.6023000000000001E-2</v>
      </c>
      <c r="AC70" s="122">
        <v>1.859E-3</v>
      </c>
      <c r="AD70" s="122">
        <v>2.4164000000000001E-2</v>
      </c>
      <c r="AE70" s="106">
        <v>7.2489999999999999E-2</v>
      </c>
      <c r="AF70" s="106">
        <v>3.7169999999999998E-3</v>
      </c>
      <c r="AG70" s="106">
        <v>6.8773000000000001E-2</v>
      </c>
    </row>
    <row r="71" spans="1:33" ht="27.6" customHeight="1" x14ac:dyDescent="0.55000000000000004">
      <c r="A71" s="1" t="s">
        <v>40</v>
      </c>
      <c r="B71" s="14">
        <v>5</v>
      </c>
      <c r="C71" s="106">
        <v>0.4</v>
      </c>
      <c r="D71" s="106">
        <v>0.4</v>
      </c>
      <c r="E71" s="106">
        <v>0.2</v>
      </c>
      <c r="F71" s="106">
        <v>0</v>
      </c>
      <c r="G71" s="106">
        <v>0</v>
      </c>
      <c r="H71" s="106">
        <v>0</v>
      </c>
      <c r="I71" s="106">
        <v>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0</v>
      </c>
      <c r="Q71" s="106">
        <v>0</v>
      </c>
      <c r="R71" s="106">
        <v>0</v>
      </c>
      <c r="S71" s="106">
        <v>0</v>
      </c>
      <c r="T71" s="106">
        <v>0</v>
      </c>
      <c r="U71" s="106">
        <v>0</v>
      </c>
      <c r="V71" s="106">
        <v>0</v>
      </c>
      <c r="W71" s="106">
        <v>0</v>
      </c>
      <c r="X71" s="106">
        <v>0</v>
      </c>
      <c r="Y71" s="106">
        <v>0</v>
      </c>
      <c r="Z71" s="106">
        <v>0</v>
      </c>
      <c r="AA71" s="106">
        <v>0.2</v>
      </c>
      <c r="AB71" s="106">
        <v>0</v>
      </c>
      <c r="AC71" s="106">
        <v>0</v>
      </c>
      <c r="AD71" s="106">
        <v>0</v>
      </c>
      <c r="AE71" s="106">
        <v>0.2</v>
      </c>
      <c r="AF71" s="106">
        <v>0</v>
      </c>
      <c r="AG71" s="106">
        <v>0.2</v>
      </c>
    </row>
    <row r="72" spans="1:33" ht="27.6" customHeight="1" thickBot="1" x14ac:dyDescent="0.6">
      <c r="A72" s="3" t="s">
        <v>39</v>
      </c>
      <c r="B72" s="11">
        <v>52</v>
      </c>
      <c r="C72" s="106">
        <v>0.442</v>
      </c>
      <c r="D72" s="106">
        <v>0.55800000000000005</v>
      </c>
      <c r="E72" s="106">
        <v>0</v>
      </c>
      <c r="F72" s="106">
        <v>0.192</v>
      </c>
      <c r="G72" s="106">
        <v>7.6999999999999999E-2</v>
      </c>
      <c r="H72" s="106">
        <v>0.115</v>
      </c>
      <c r="I72" s="106">
        <v>1.9E-2</v>
      </c>
      <c r="J72" s="106">
        <v>1.9E-2</v>
      </c>
      <c r="K72" s="106">
        <v>0</v>
      </c>
      <c r="L72" s="106">
        <v>0</v>
      </c>
      <c r="M72" s="106">
        <v>0</v>
      </c>
      <c r="N72" s="106">
        <v>0</v>
      </c>
      <c r="O72" s="106">
        <v>0.17299999999999999</v>
      </c>
      <c r="P72" s="106">
        <v>7.6999999999999999E-2</v>
      </c>
      <c r="Q72" s="106">
        <v>9.6000000000000002E-2</v>
      </c>
      <c r="R72" s="106">
        <v>5.8000000000000003E-2</v>
      </c>
      <c r="S72" s="106">
        <v>3.7999999999999999E-2</v>
      </c>
      <c r="T72" s="106">
        <v>1.9E-2</v>
      </c>
      <c r="U72" s="106">
        <v>0.115</v>
      </c>
      <c r="V72" s="106">
        <v>1.9E-2</v>
      </c>
      <c r="W72" s="106">
        <v>9.6000000000000002E-2</v>
      </c>
      <c r="X72" s="106">
        <v>0.34599999999999997</v>
      </c>
      <c r="Y72" s="106">
        <v>0.115</v>
      </c>
      <c r="Z72" s="106">
        <v>0.23100000000000001</v>
      </c>
      <c r="AA72" s="106">
        <v>3.7999999999999999E-2</v>
      </c>
      <c r="AB72" s="106">
        <v>0</v>
      </c>
      <c r="AC72" s="106">
        <v>0</v>
      </c>
      <c r="AD72" s="106">
        <v>0</v>
      </c>
      <c r="AE72" s="106">
        <v>0</v>
      </c>
      <c r="AF72" s="106">
        <v>0</v>
      </c>
      <c r="AG72" s="106">
        <v>0</v>
      </c>
    </row>
    <row r="74" spans="1:33" ht="14.7" thickBot="1" x14ac:dyDescent="0.6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</row>
    <row r="75" spans="1:33" ht="105.3" customHeight="1" x14ac:dyDescent="0.55000000000000004">
      <c r="A75" s="6" t="s">
        <v>46</v>
      </c>
      <c r="B75" s="12" t="s">
        <v>0</v>
      </c>
      <c r="C75" s="12" t="s">
        <v>7</v>
      </c>
      <c r="D75" s="12" t="s">
        <v>14</v>
      </c>
      <c r="E75" s="12" t="s">
        <v>38</v>
      </c>
      <c r="F75" s="12" t="s">
        <v>41</v>
      </c>
      <c r="G75" s="12" t="s">
        <v>15</v>
      </c>
      <c r="H75" s="12" t="s">
        <v>16</v>
      </c>
      <c r="I75" s="12" t="s">
        <v>42</v>
      </c>
      <c r="J75" s="12" t="s">
        <v>17</v>
      </c>
      <c r="K75" s="12" t="s">
        <v>18</v>
      </c>
      <c r="L75" s="12" t="s">
        <v>36</v>
      </c>
      <c r="M75" s="12" t="s">
        <v>19</v>
      </c>
      <c r="N75" s="12" t="s">
        <v>20</v>
      </c>
      <c r="O75" s="12" t="s">
        <v>43</v>
      </c>
      <c r="P75" s="12" t="s">
        <v>21</v>
      </c>
      <c r="Q75" s="12" t="s">
        <v>22</v>
      </c>
      <c r="R75" s="12" t="s">
        <v>23</v>
      </c>
      <c r="S75" s="12" t="s">
        <v>24</v>
      </c>
      <c r="T75" s="12" t="s">
        <v>25</v>
      </c>
      <c r="U75" s="12" t="s">
        <v>37</v>
      </c>
      <c r="V75" s="12" t="s">
        <v>26</v>
      </c>
      <c r="W75" s="12" t="s">
        <v>27</v>
      </c>
      <c r="X75" s="12" t="s">
        <v>28</v>
      </c>
      <c r="Y75" s="12" t="s">
        <v>31</v>
      </c>
      <c r="Z75" s="12" t="s">
        <v>29</v>
      </c>
      <c r="AA75" s="30" t="s">
        <v>44</v>
      </c>
      <c r="AB75" s="31" t="s">
        <v>30</v>
      </c>
      <c r="AC75" s="32" t="s">
        <v>32</v>
      </c>
      <c r="AD75" s="32" t="s">
        <v>33</v>
      </c>
      <c r="AE75" s="32" t="s">
        <v>13</v>
      </c>
      <c r="AF75" s="32" t="s">
        <v>34</v>
      </c>
      <c r="AG75" s="33" t="s">
        <v>35</v>
      </c>
    </row>
    <row r="76" spans="1:33" ht="26.5" customHeight="1" x14ac:dyDescent="0.55000000000000004">
      <c r="A76" s="1" t="s">
        <v>4</v>
      </c>
      <c r="B76" s="10">
        <v>2085</v>
      </c>
      <c r="C76" s="106">
        <f>G76+J76+M76+P76+S76+V76+Y76</f>
        <v>0.26008100000000001</v>
      </c>
      <c r="D76" s="106">
        <f>H76+K76+N76+Q76+T76+W76+Z76</f>
        <v>0.72278200000000004</v>
      </c>
      <c r="E76" s="106">
        <v>0</v>
      </c>
      <c r="F76" s="106">
        <f>G76+H76</f>
        <v>5.2419E-2</v>
      </c>
      <c r="G76" s="107">
        <v>1.8145000000000001E-2</v>
      </c>
      <c r="H76" s="107">
        <v>3.4273999999999999E-2</v>
      </c>
      <c r="I76" s="106">
        <f>J76+K76</f>
        <v>5.04E-4</v>
      </c>
      <c r="J76" s="107">
        <v>5.04E-4</v>
      </c>
      <c r="K76" s="107">
        <v>0</v>
      </c>
      <c r="L76" s="106">
        <f>M76+N76</f>
        <v>1.008E-3</v>
      </c>
      <c r="M76" s="107">
        <v>5.04E-4</v>
      </c>
      <c r="N76" s="107">
        <v>5.04E-4</v>
      </c>
      <c r="O76" s="106">
        <f>P76+Q76</f>
        <v>9.4253999999999991E-2</v>
      </c>
      <c r="P76" s="107">
        <v>2.9234E-2</v>
      </c>
      <c r="Q76" s="107">
        <v>6.5019999999999994E-2</v>
      </c>
      <c r="R76" s="106">
        <f>S76+T76</f>
        <v>6.5520000000000005E-3</v>
      </c>
      <c r="S76" s="107">
        <v>3.0240000000000002E-3</v>
      </c>
      <c r="T76" s="107">
        <v>3.5279999999999999E-3</v>
      </c>
      <c r="U76" s="106">
        <f>V76+W76</f>
        <v>8.3669999999999994E-2</v>
      </c>
      <c r="V76" s="106">
        <v>2.5706E-2</v>
      </c>
      <c r="W76" s="106">
        <v>5.7964000000000002E-2</v>
      </c>
      <c r="X76" s="106">
        <f>Y76+Z76</f>
        <v>0.74445600000000001</v>
      </c>
      <c r="Y76" s="107">
        <v>0.18296399999999999</v>
      </c>
      <c r="Z76" s="107">
        <v>0.56149199999999999</v>
      </c>
      <c r="AA76" s="108">
        <v>1.7136999999999999E-2</v>
      </c>
      <c r="AB76" s="109">
        <v>1.9657000000000001E-2</v>
      </c>
      <c r="AC76" s="106">
        <v>7.5599999999999999E-3</v>
      </c>
      <c r="AD76" s="106">
        <v>1.2097E-2</v>
      </c>
      <c r="AE76" s="106">
        <v>4.9015999999999997E-2</v>
      </c>
      <c r="AF76" s="106">
        <v>2.016E-3</v>
      </c>
      <c r="AG76" s="110">
        <v>4.7E-2</v>
      </c>
    </row>
    <row r="77" spans="1:33" ht="26.5" customHeight="1" x14ac:dyDescent="0.55000000000000004">
      <c r="A77" s="1" t="s">
        <v>49</v>
      </c>
      <c r="B77" s="106">
        <v>0.13608899999999999</v>
      </c>
      <c r="C77" s="106">
        <f t="shared" ref="C77:C82" si="55">G77+J77+M77+P77+S77+V77+Y77</f>
        <v>0.28148099999999998</v>
      </c>
      <c r="D77" s="106">
        <f t="shared" ref="D77:D82" si="56">H77+K77+N77+Q77+T77+W77+Z77</f>
        <v>0.71111300000000011</v>
      </c>
      <c r="E77" s="106">
        <v>0</v>
      </c>
      <c r="F77" s="106">
        <f t="shared" ref="F77:F82" si="57">G77+H77</f>
        <v>5.1851999999999995E-2</v>
      </c>
      <c r="G77" s="107">
        <v>2.2221999999999999E-2</v>
      </c>
      <c r="H77" s="107">
        <v>2.963E-2</v>
      </c>
      <c r="I77" s="106">
        <f t="shared" ref="I77:I82" si="58">J77+K77</f>
        <v>0</v>
      </c>
      <c r="J77" s="107">
        <v>0</v>
      </c>
      <c r="K77" s="107">
        <v>0</v>
      </c>
      <c r="L77" s="106">
        <f t="shared" ref="L77:L82" si="59">M77+N77</f>
        <v>3.7039999999999998E-3</v>
      </c>
      <c r="M77" s="107">
        <v>0</v>
      </c>
      <c r="N77" s="107">
        <v>3.7039999999999998E-3</v>
      </c>
      <c r="O77" s="106">
        <f t="shared" ref="O77:O82" si="60">P77+Q77</f>
        <v>0.17407400000000001</v>
      </c>
      <c r="P77" s="107">
        <v>5.9258999999999999E-2</v>
      </c>
      <c r="Q77" s="107">
        <v>0.114815</v>
      </c>
      <c r="R77" s="106">
        <f t="shared" ref="R77:R82" si="61">S77+T77</f>
        <v>7.4079999999999997E-3</v>
      </c>
      <c r="S77" s="107">
        <v>3.7039999999999998E-3</v>
      </c>
      <c r="T77" s="107">
        <v>3.7039999999999998E-3</v>
      </c>
      <c r="U77" s="106">
        <f t="shared" ref="U77:U82" si="62">V77+W77</f>
        <v>4.8147999999999996E-2</v>
      </c>
      <c r="V77" s="106">
        <v>1.8518E-2</v>
      </c>
      <c r="W77" s="106">
        <v>2.963E-2</v>
      </c>
      <c r="X77" s="106">
        <f t="shared" ref="X77:X82" si="63">Y77+Z77</f>
        <v>0.70740800000000004</v>
      </c>
      <c r="Y77" s="107">
        <v>0.17777799999999999</v>
      </c>
      <c r="Z77" s="107">
        <v>0.52963000000000005</v>
      </c>
      <c r="AA77" s="108">
        <v>7.4070000000000004E-3</v>
      </c>
      <c r="AB77" s="109">
        <v>1.8519000000000001E-2</v>
      </c>
      <c r="AC77" s="106">
        <v>3.7039999999999998E-3</v>
      </c>
      <c r="AD77" s="106">
        <v>1.4815E-2</v>
      </c>
      <c r="AE77" s="106">
        <v>4.4443999999999997E-2</v>
      </c>
      <c r="AF77" s="106">
        <v>0</v>
      </c>
      <c r="AG77" s="110">
        <v>4.4443999999999997E-2</v>
      </c>
    </row>
    <row r="78" spans="1:33" ht="26.5" customHeight="1" x14ac:dyDescent="0.55000000000000004">
      <c r="A78" s="1" t="s">
        <v>48</v>
      </c>
      <c r="B78" s="106">
        <v>0.14566499999999999</v>
      </c>
      <c r="C78" s="106">
        <f t="shared" si="55"/>
        <v>0.124567</v>
      </c>
      <c r="D78" s="106">
        <f t="shared" si="56"/>
        <v>0.861591</v>
      </c>
      <c r="E78" s="106">
        <v>0</v>
      </c>
      <c r="F78" s="106">
        <f t="shared" si="57"/>
        <v>2.4220999999999999E-2</v>
      </c>
      <c r="G78" s="107">
        <v>6.9199999999999999E-3</v>
      </c>
      <c r="H78" s="107">
        <v>1.7301E-2</v>
      </c>
      <c r="I78" s="106">
        <f t="shared" si="58"/>
        <v>0</v>
      </c>
      <c r="J78" s="107">
        <v>0</v>
      </c>
      <c r="K78" s="107">
        <v>0</v>
      </c>
      <c r="L78" s="106">
        <f t="shared" si="59"/>
        <v>0</v>
      </c>
      <c r="M78" s="107">
        <v>0</v>
      </c>
      <c r="N78" s="107">
        <v>0</v>
      </c>
      <c r="O78" s="106">
        <f t="shared" si="60"/>
        <v>0.17301</v>
      </c>
      <c r="P78" s="107">
        <v>4.8443E-2</v>
      </c>
      <c r="Q78" s="107">
        <v>0.124567</v>
      </c>
      <c r="R78" s="106">
        <f t="shared" si="61"/>
        <v>6.9199999999999999E-3</v>
      </c>
      <c r="S78" s="107">
        <v>3.46E-3</v>
      </c>
      <c r="T78" s="107">
        <v>3.46E-3</v>
      </c>
      <c r="U78" s="106">
        <f t="shared" si="62"/>
        <v>7.2664000000000006E-2</v>
      </c>
      <c r="V78" s="106">
        <v>3.46E-3</v>
      </c>
      <c r="W78" s="106">
        <v>6.9204000000000002E-2</v>
      </c>
      <c r="X78" s="106">
        <f t="shared" si="63"/>
        <v>0.70934300000000006</v>
      </c>
      <c r="Y78" s="107">
        <v>6.2283999999999999E-2</v>
      </c>
      <c r="Z78" s="107">
        <v>0.64705900000000005</v>
      </c>
      <c r="AA78" s="108">
        <v>1.384E-2</v>
      </c>
      <c r="AB78" s="109">
        <v>1.0381E-2</v>
      </c>
      <c r="AC78" s="106">
        <v>0</v>
      </c>
      <c r="AD78" s="106">
        <v>1.0381E-2</v>
      </c>
      <c r="AE78" s="106">
        <v>4.4983000000000002E-2</v>
      </c>
      <c r="AF78" s="106">
        <v>0</v>
      </c>
      <c r="AG78" s="110">
        <v>4.4983000000000002E-2</v>
      </c>
    </row>
    <row r="79" spans="1:33" ht="26.5" customHeight="1" x14ac:dyDescent="0.55000000000000004">
      <c r="A79" s="1" t="s">
        <v>51</v>
      </c>
      <c r="B79" s="106">
        <v>0.28881000000000001</v>
      </c>
      <c r="C79" s="106">
        <f t="shared" si="55"/>
        <v>0.46771299999999999</v>
      </c>
      <c r="D79" s="106">
        <f t="shared" si="56"/>
        <v>0.521814</v>
      </c>
      <c r="E79" s="106">
        <v>0</v>
      </c>
      <c r="F79" s="106">
        <f t="shared" si="57"/>
        <v>9.0749999999999997E-2</v>
      </c>
      <c r="G79" s="107">
        <v>4.3630000000000002E-2</v>
      </c>
      <c r="H79" s="107">
        <v>4.7120000000000002E-2</v>
      </c>
      <c r="I79" s="106">
        <f t="shared" si="58"/>
        <v>1.745E-3</v>
      </c>
      <c r="J79" s="107">
        <v>1.745E-3</v>
      </c>
      <c r="K79" s="107">
        <v>0</v>
      </c>
      <c r="L79" s="106">
        <f t="shared" si="59"/>
        <v>1.745E-3</v>
      </c>
      <c r="M79" s="107">
        <v>1.745E-3</v>
      </c>
      <c r="N79" s="107">
        <v>0</v>
      </c>
      <c r="O79" s="106">
        <f t="shared" si="60"/>
        <v>2.7922999999999996E-2</v>
      </c>
      <c r="P79" s="107">
        <v>1.7451999999999999E-2</v>
      </c>
      <c r="Q79" s="107">
        <v>1.0470999999999999E-2</v>
      </c>
      <c r="R79" s="106">
        <f t="shared" si="61"/>
        <v>3.49E-3</v>
      </c>
      <c r="S79" s="107">
        <v>1.745E-3</v>
      </c>
      <c r="T79" s="107">
        <v>1.745E-3</v>
      </c>
      <c r="U79" s="106">
        <f t="shared" si="62"/>
        <v>0.12390899999999999</v>
      </c>
      <c r="V79" s="106">
        <v>6.2826999999999994E-2</v>
      </c>
      <c r="W79" s="106">
        <v>6.1081999999999997E-2</v>
      </c>
      <c r="X79" s="106">
        <f t="shared" si="63"/>
        <v>0.73996499999999998</v>
      </c>
      <c r="Y79" s="107">
        <v>0.33856900000000001</v>
      </c>
      <c r="Z79" s="107">
        <v>0.40139599999999998</v>
      </c>
      <c r="AA79" s="108">
        <v>1.047E-2</v>
      </c>
      <c r="AB79" s="109">
        <v>1.9196999999999999E-2</v>
      </c>
      <c r="AC79" s="106">
        <v>1.2215999999999999E-2</v>
      </c>
      <c r="AD79" s="106">
        <v>6.9810000000000002E-3</v>
      </c>
      <c r="AE79" s="106">
        <v>5.2356E-2</v>
      </c>
      <c r="AF79" s="106">
        <v>3.49E-3</v>
      </c>
      <c r="AG79" s="110">
        <v>4.8866E-2</v>
      </c>
    </row>
    <row r="80" spans="1:33" ht="26.5" customHeight="1" x14ac:dyDescent="0.55000000000000004">
      <c r="A80" s="1" t="s">
        <v>3</v>
      </c>
      <c r="B80" s="106">
        <v>6.3507999999999995E-2</v>
      </c>
      <c r="C80" s="106">
        <f t="shared" si="55"/>
        <v>0.293651</v>
      </c>
      <c r="D80" s="106">
        <f t="shared" si="56"/>
        <v>0.61111099999999996</v>
      </c>
      <c r="E80" s="106">
        <v>0</v>
      </c>
      <c r="F80" s="106">
        <f t="shared" si="57"/>
        <v>4.7619000000000009E-2</v>
      </c>
      <c r="G80" s="107">
        <v>1.5873000000000002E-2</v>
      </c>
      <c r="H80" s="107">
        <v>3.1746000000000003E-2</v>
      </c>
      <c r="I80" s="106">
        <f t="shared" si="58"/>
        <v>0</v>
      </c>
      <c r="J80" s="107">
        <v>0</v>
      </c>
      <c r="K80" s="107">
        <v>0</v>
      </c>
      <c r="L80" s="106">
        <f t="shared" si="59"/>
        <v>0</v>
      </c>
      <c r="M80" s="107">
        <v>0</v>
      </c>
      <c r="N80" s="107">
        <v>0</v>
      </c>
      <c r="O80" s="106">
        <f t="shared" si="60"/>
        <v>0.19841300000000001</v>
      </c>
      <c r="P80" s="107">
        <v>5.5556000000000001E-2</v>
      </c>
      <c r="Q80" s="107">
        <v>0.14285700000000001</v>
      </c>
      <c r="R80" s="106">
        <f t="shared" si="61"/>
        <v>1.5873000000000002E-2</v>
      </c>
      <c r="S80" s="107">
        <v>1.5873000000000002E-2</v>
      </c>
      <c r="T80" s="107">
        <v>0</v>
      </c>
      <c r="U80" s="106">
        <f t="shared" si="62"/>
        <v>7.9365000000000019E-2</v>
      </c>
      <c r="V80" s="106">
        <v>3.1746000000000003E-2</v>
      </c>
      <c r="W80" s="106">
        <v>4.7619000000000009E-2</v>
      </c>
      <c r="X80" s="106">
        <f t="shared" si="63"/>
        <v>0.56349199999999999</v>
      </c>
      <c r="Y80" s="107">
        <v>0.17460300000000001</v>
      </c>
      <c r="Z80" s="107">
        <v>0.38888899999999998</v>
      </c>
      <c r="AA80" s="108">
        <v>9.5239000000000018E-2</v>
      </c>
      <c r="AB80" s="109">
        <v>3.1746999999999997E-2</v>
      </c>
      <c r="AC80" s="106">
        <v>2.3810000000000001E-2</v>
      </c>
      <c r="AD80" s="106">
        <v>7.9369999999999996E-3</v>
      </c>
      <c r="AE80" s="106">
        <v>0</v>
      </c>
      <c r="AF80" s="106">
        <v>0</v>
      </c>
      <c r="AG80" s="110">
        <v>0</v>
      </c>
    </row>
    <row r="81" spans="1:33" ht="26.5" customHeight="1" x14ac:dyDescent="0.55000000000000004">
      <c r="A81" s="1" t="s">
        <v>53</v>
      </c>
      <c r="B81" s="106">
        <v>9.3245999999999996E-2</v>
      </c>
      <c r="C81" s="106">
        <f t="shared" si="55"/>
        <v>0.14594599999999999</v>
      </c>
      <c r="D81" s="106">
        <f t="shared" si="56"/>
        <v>0.84864899999999999</v>
      </c>
      <c r="E81" s="106">
        <v>0</v>
      </c>
      <c r="F81" s="106">
        <f t="shared" si="57"/>
        <v>5.4050000000000001E-3</v>
      </c>
      <c r="G81" s="107">
        <v>0</v>
      </c>
      <c r="H81" s="107">
        <v>5.4050000000000001E-3</v>
      </c>
      <c r="I81" s="106">
        <f t="shared" si="58"/>
        <v>0</v>
      </c>
      <c r="J81" s="107">
        <v>0</v>
      </c>
      <c r="K81" s="107">
        <v>0</v>
      </c>
      <c r="L81" s="106">
        <f t="shared" si="59"/>
        <v>0</v>
      </c>
      <c r="M81" s="107">
        <v>0</v>
      </c>
      <c r="N81" s="107">
        <v>0</v>
      </c>
      <c r="O81" s="106">
        <f t="shared" si="60"/>
        <v>0.140541</v>
      </c>
      <c r="P81" s="107">
        <v>2.7026999999999999E-2</v>
      </c>
      <c r="Q81" s="107">
        <v>0.113514</v>
      </c>
      <c r="R81" s="106">
        <f t="shared" si="61"/>
        <v>5.4050000000000001E-3</v>
      </c>
      <c r="S81" s="107">
        <v>0</v>
      </c>
      <c r="T81" s="107">
        <v>5.4050000000000001E-3</v>
      </c>
      <c r="U81" s="106">
        <f t="shared" si="62"/>
        <v>4.3243999999999998E-2</v>
      </c>
      <c r="V81" s="106">
        <v>1.0810999999999999E-2</v>
      </c>
      <c r="W81" s="106">
        <v>3.2432999999999997E-2</v>
      </c>
      <c r="X81" s="106">
        <f t="shared" si="63"/>
        <v>0.79999999999999993</v>
      </c>
      <c r="Y81" s="107">
        <v>0.108108</v>
      </c>
      <c r="Z81" s="107">
        <v>0.69189199999999995</v>
      </c>
      <c r="AA81" s="108">
        <v>5.4050000000000001E-3</v>
      </c>
      <c r="AB81" s="109">
        <v>0</v>
      </c>
      <c r="AC81" s="106">
        <v>0</v>
      </c>
      <c r="AD81" s="106">
        <v>0</v>
      </c>
      <c r="AE81" s="106">
        <v>1.0810999999999999E-2</v>
      </c>
      <c r="AF81" s="106">
        <v>0</v>
      </c>
      <c r="AG81" s="110">
        <v>1.0810999999999999E-2</v>
      </c>
    </row>
    <row r="82" spans="1:33" ht="26.5" customHeight="1" thickBot="1" x14ac:dyDescent="0.6">
      <c r="A82" s="24" t="s">
        <v>50</v>
      </c>
      <c r="B82" s="111">
        <v>0.27268100000000001</v>
      </c>
      <c r="C82" s="111">
        <f t="shared" si="55"/>
        <v>0.13308599999999998</v>
      </c>
      <c r="D82" s="111">
        <f t="shared" si="56"/>
        <v>0.85027699999999995</v>
      </c>
      <c r="E82" s="111">
        <v>0</v>
      </c>
      <c r="F82" s="111">
        <f t="shared" si="57"/>
        <v>4.4362000000000006E-2</v>
      </c>
      <c r="G82" s="112">
        <v>1.848E-3</v>
      </c>
      <c r="H82" s="112">
        <v>4.2514000000000003E-2</v>
      </c>
      <c r="I82" s="111">
        <f t="shared" si="58"/>
        <v>0</v>
      </c>
      <c r="J82" s="112">
        <v>0</v>
      </c>
      <c r="K82" s="112">
        <v>0</v>
      </c>
      <c r="L82" s="111">
        <f t="shared" si="59"/>
        <v>0</v>
      </c>
      <c r="M82" s="112">
        <v>0</v>
      </c>
      <c r="N82" s="112">
        <v>0</v>
      </c>
      <c r="O82" s="111">
        <f t="shared" si="60"/>
        <v>4.2513999999999996E-2</v>
      </c>
      <c r="P82" s="112">
        <v>1.1091E-2</v>
      </c>
      <c r="Q82" s="112">
        <v>3.1423E-2</v>
      </c>
      <c r="R82" s="111">
        <f t="shared" si="61"/>
        <v>7.3929999999999994E-3</v>
      </c>
      <c r="S82" s="112">
        <v>1.848E-3</v>
      </c>
      <c r="T82" s="112">
        <v>5.5449999999999996E-3</v>
      </c>
      <c r="U82" s="111">
        <f t="shared" si="62"/>
        <v>7.9481999999999997E-2</v>
      </c>
      <c r="V82" s="111">
        <v>5.5449999999999996E-3</v>
      </c>
      <c r="W82" s="111">
        <v>7.3937000000000003E-2</v>
      </c>
      <c r="X82" s="111">
        <f t="shared" si="63"/>
        <v>0.809612</v>
      </c>
      <c r="Y82" s="112">
        <v>0.11275399999999999</v>
      </c>
      <c r="Z82" s="112">
        <v>0.69685799999999998</v>
      </c>
      <c r="AA82" s="113">
        <v>1.6635E-2</v>
      </c>
      <c r="AB82" s="114">
        <v>2.9575000000000001E-2</v>
      </c>
      <c r="AC82" s="111">
        <v>7.3940000000000004E-3</v>
      </c>
      <c r="AD82" s="111">
        <v>2.2180999999999999E-2</v>
      </c>
      <c r="AE82" s="111">
        <v>7.0240000000000011E-2</v>
      </c>
      <c r="AF82" s="111">
        <v>3.6970000000000002E-3</v>
      </c>
      <c r="AG82" s="115">
        <v>6.6543000000000005E-2</v>
      </c>
    </row>
    <row r="83" spans="1:33" ht="26.5" customHeight="1" x14ac:dyDescent="0.55000000000000004">
      <c r="A83" s="25" t="s">
        <v>40</v>
      </c>
      <c r="B83" s="27">
        <v>35</v>
      </c>
      <c r="C83" s="105">
        <v>0.42899999999999999</v>
      </c>
      <c r="D83" s="105">
        <v>0.57099999999999995</v>
      </c>
      <c r="E83" s="105">
        <v>0</v>
      </c>
      <c r="F83" s="105">
        <v>0.14299999999999999</v>
      </c>
      <c r="G83" s="105">
        <v>5.7000000000000002E-2</v>
      </c>
      <c r="H83" s="105">
        <v>8.5999999999999993E-2</v>
      </c>
      <c r="I83" s="105">
        <v>0</v>
      </c>
      <c r="J83" s="105">
        <v>0</v>
      </c>
      <c r="K83" s="105">
        <v>0</v>
      </c>
      <c r="L83" s="105">
        <v>0</v>
      </c>
      <c r="M83" s="105">
        <v>0</v>
      </c>
      <c r="N83" s="105">
        <v>0</v>
      </c>
      <c r="O83" s="105">
        <v>8.5999999999999993E-2</v>
      </c>
      <c r="P83" s="105">
        <v>2.9000000000000001E-2</v>
      </c>
      <c r="Q83" s="105">
        <v>9.5000000000000001E-2</v>
      </c>
      <c r="R83" s="105">
        <v>0</v>
      </c>
      <c r="S83" s="105">
        <v>0</v>
      </c>
      <c r="T83" s="105">
        <v>0</v>
      </c>
      <c r="U83" s="105">
        <v>8.5999999999999993E-2</v>
      </c>
      <c r="V83" s="105">
        <v>2.9000000000000001E-2</v>
      </c>
      <c r="W83" s="105">
        <v>5.7000000000000002E-2</v>
      </c>
      <c r="X83" s="105">
        <v>0.48599999999999999</v>
      </c>
      <c r="Y83" s="105">
        <v>0.22900000000000001</v>
      </c>
      <c r="Z83" s="105">
        <v>0.25700000000000001</v>
      </c>
      <c r="AA83" s="116">
        <v>0.14299999999999999</v>
      </c>
      <c r="AB83" s="117">
        <v>0</v>
      </c>
      <c r="AC83" s="105">
        <v>0</v>
      </c>
      <c r="AD83" s="105">
        <v>0</v>
      </c>
      <c r="AE83" s="105">
        <v>0</v>
      </c>
      <c r="AF83" s="105">
        <v>0</v>
      </c>
      <c r="AG83" s="118">
        <v>0</v>
      </c>
    </row>
    <row r="84" spans="1:33" ht="26.5" customHeight="1" thickBot="1" x14ac:dyDescent="0.6">
      <c r="A84" s="26" t="s">
        <v>39</v>
      </c>
      <c r="B84" s="28">
        <v>66</v>
      </c>
      <c r="C84" s="104">
        <v>0.36399999999999999</v>
      </c>
      <c r="D84" s="104">
        <v>0.63600000000000001</v>
      </c>
      <c r="E84" s="104">
        <v>0</v>
      </c>
      <c r="F84" s="104">
        <v>0.19700000000000001</v>
      </c>
      <c r="G84" s="104">
        <v>4.4999999999999998E-2</v>
      </c>
      <c r="H84" s="104">
        <v>0.152</v>
      </c>
      <c r="I84" s="104">
        <v>1.4999999999999999E-2</v>
      </c>
      <c r="J84" s="104">
        <v>0</v>
      </c>
      <c r="K84" s="104">
        <v>1.4999999999999999E-2</v>
      </c>
      <c r="L84" s="104">
        <v>0</v>
      </c>
      <c r="M84" s="104">
        <v>0</v>
      </c>
      <c r="N84" s="104">
        <v>0</v>
      </c>
      <c r="O84" s="104">
        <v>0.22700000000000001</v>
      </c>
      <c r="P84" s="104">
        <v>9.0999999999999998E-2</v>
      </c>
      <c r="Q84" s="104">
        <v>0.214</v>
      </c>
      <c r="R84" s="104">
        <v>4.4999999999999998E-2</v>
      </c>
      <c r="S84" s="104">
        <v>1.4999999999999999E-2</v>
      </c>
      <c r="T84" s="104" t="s">
        <v>47</v>
      </c>
      <c r="U84" s="104">
        <v>0.152</v>
      </c>
      <c r="V84" s="104">
        <v>7.5999999999999998E-2</v>
      </c>
      <c r="W84" s="104">
        <v>7.5999999999999998E-2</v>
      </c>
      <c r="X84" s="104">
        <v>0.24199999999999999</v>
      </c>
      <c r="Y84" s="104">
        <v>9.0999999999999998E-2</v>
      </c>
      <c r="Z84" s="104">
        <v>0.152</v>
      </c>
      <c r="AA84" s="119">
        <v>0.106</v>
      </c>
      <c r="AB84" s="120">
        <v>7.5999999999999998E-2</v>
      </c>
      <c r="AC84" s="104">
        <v>0.03</v>
      </c>
      <c r="AD84" s="104">
        <v>4.4999999999999998E-2</v>
      </c>
      <c r="AE84" s="104">
        <v>0.13600000000000001</v>
      </c>
      <c r="AF84" s="104">
        <v>1.4999999999999999E-2</v>
      </c>
      <c r="AG84" s="121">
        <v>0.121</v>
      </c>
    </row>
    <row r="86" spans="1:33" x14ac:dyDescent="0.55000000000000004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</row>
    <row r="88" spans="1:33" ht="14.7" thickBot="1" x14ac:dyDescent="0.6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</row>
    <row r="89" spans="1:33" ht="105.3" customHeight="1" x14ac:dyDescent="0.55000000000000004">
      <c r="A89" s="37" t="s">
        <v>56</v>
      </c>
      <c r="B89" s="39" t="s">
        <v>0</v>
      </c>
      <c r="C89" s="39" t="s">
        <v>7</v>
      </c>
      <c r="D89" s="39" t="s">
        <v>14</v>
      </c>
      <c r="E89" s="39" t="s">
        <v>38</v>
      </c>
      <c r="F89" s="39" t="s">
        <v>41</v>
      </c>
      <c r="G89" s="39" t="s">
        <v>15</v>
      </c>
      <c r="H89" s="39" t="s">
        <v>16</v>
      </c>
      <c r="I89" s="39" t="s">
        <v>42</v>
      </c>
      <c r="J89" s="39" t="s">
        <v>17</v>
      </c>
      <c r="K89" s="39" t="s">
        <v>18</v>
      </c>
      <c r="L89" s="39" t="s">
        <v>36</v>
      </c>
      <c r="M89" s="39" t="s">
        <v>19</v>
      </c>
      <c r="N89" s="39" t="s">
        <v>20</v>
      </c>
      <c r="O89" s="39" t="s">
        <v>43</v>
      </c>
      <c r="P89" s="39" t="s">
        <v>21</v>
      </c>
      <c r="Q89" s="39" t="s">
        <v>22</v>
      </c>
      <c r="R89" s="39" t="s">
        <v>23</v>
      </c>
      <c r="S89" s="39" t="s">
        <v>24</v>
      </c>
      <c r="T89" s="39" t="s">
        <v>25</v>
      </c>
      <c r="U89" s="39" t="s">
        <v>37</v>
      </c>
      <c r="V89" s="39" t="s">
        <v>26</v>
      </c>
      <c r="W89" s="39" t="s">
        <v>27</v>
      </c>
      <c r="X89" s="39" t="s">
        <v>28</v>
      </c>
      <c r="Y89" s="39" t="s">
        <v>31</v>
      </c>
      <c r="Z89" s="39" t="s">
        <v>29</v>
      </c>
      <c r="AA89" s="47" t="s">
        <v>44</v>
      </c>
      <c r="AB89" s="48" t="s">
        <v>30</v>
      </c>
      <c r="AC89" s="49" t="s">
        <v>32</v>
      </c>
      <c r="AD89" s="49" t="s">
        <v>33</v>
      </c>
      <c r="AE89" s="49" t="s">
        <v>13</v>
      </c>
      <c r="AF89" s="49" t="s">
        <v>34</v>
      </c>
      <c r="AG89" s="50" t="s">
        <v>35</v>
      </c>
    </row>
    <row r="90" spans="1:33" ht="26.7" customHeight="1" x14ac:dyDescent="0.55000000000000004">
      <c r="A90" s="36" t="s">
        <v>4</v>
      </c>
      <c r="B90" s="131">
        <v>2272</v>
      </c>
      <c r="C90" s="106">
        <v>0.26700000000000002</v>
      </c>
      <c r="D90" s="106">
        <v>0.68100000000000005</v>
      </c>
      <c r="E90" s="106">
        <v>0</v>
      </c>
      <c r="F90" s="106">
        <v>5.2999999999999999E-2</v>
      </c>
      <c r="G90" s="107">
        <v>2.1000000000000001E-2</v>
      </c>
      <c r="H90" s="107">
        <v>3.2000000000000001E-2</v>
      </c>
      <c r="I90" s="106">
        <v>0</v>
      </c>
      <c r="J90" s="107">
        <v>0</v>
      </c>
      <c r="K90" s="107">
        <v>0</v>
      </c>
      <c r="L90" s="106">
        <v>1E-3</v>
      </c>
      <c r="M90" s="107">
        <v>0</v>
      </c>
      <c r="N90" s="107">
        <v>1E-3</v>
      </c>
      <c r="O90" s="106">
        <v>9.6000000000000002E-2</v>
      </c>
      <c r="P90" s="107">
        <v>2.9000000000000001E-2</v>
      </c>
      <c r="Q90" s="107">
        <v>6.6000000000000003E-2</v>
      </c>
      <c r="R90" s="106">
        <v>8.9999999999999993E-3</v>
      </c>
      <c r="S90" s="107">
        <v>4.0000000000000001E-3</v>
      </c>
      <c r="T90" s="107">
        <v>5.0000000000000001E-3</v>
      </c>
      <c r="U90" s="106">
        <v>8.7999999999999995E-2</v>
      </c>
      <c r="V90" s="106">
        <v>0.03</v>
      </c>
      <c r="W90" s="106">
        <v>5.7000000000000002E-2</v>
      </c>
      <c r="X90" s="106">
        <v>0.68200000000000005</v>
      </c>
      <c r="Y90" s="107">
        <v>0.17599999999999999</v>
      </c>
      <c r="Z90" s="107">
        <v>0.505</v>
      </c>
      <c r="AA90" s="108">
        <v>1.9E-2</v>
      </c>
      <c r="AB90" s="109">
        <v>2.5000000000000001E-2</v>
      </c>
      <c r="AC90" s="106">
        <v>1.0999999999999999E-2</v>
      </c>
      <c r="AD90" s="106">
        <v>1.4E-2</v>
      </c>
      <c r="AE90" s="106">
        <v>0.05</v>
      </c>
      <c r="AF90" s="106">
        <v>3.0000000000000001E-3</v>
      </c>
      <c r="AG90" s="110">
        <v>4.7E-2</v>
      </c>
    </row>
    <row r="91" spans="1:33" ht="26.7" customHeight="1" x14ac:dyDescent="0.55000000000000004">
      <c r="A91" s="36" t="s">
        <v>49</v>
      </c>
      <c r="B91" s="106">
        <v>0.129</v>
      </c>
      <c r="C91" s="106">
        <v>0.28100000000000003</v>
      </c>
      <c r="D91" s="106">
        <v>0.71899999999999997</v>
      </c>
      <c r="E91" s="106">
        <v>0</v>
      </c>
      <c r="F91" s="106">
        <v>4.8000000000000001E-2</v>
      </c>
      <c r="G91" s="107">
        <v>1.7000000000000001E-2</v>
      </c>
      <c r="H91" s="107">
        <v>3.1E-2</v>
      </c>
      <c r="I91" s="106">
        <v>0</v>
      </c>
      <c r="J91" s="107">
        <v>0</v>
      </c>
      <c r="K91" s="107">
        <v>0</v>
      </c>
      <c r="L91" s="106">
        <v>3.0000000000000001E-3</v>
      </c>
      <c r="M91" s="107">
        <v>0</v>
      </c>
      <c r="N91" s="107">
        <v>3.0000000000000001E-3</v>
      </c>
      <c r="O91" s="106">
        <v>0.20200000000000001</v>
      </c>
      <c r="P91" s="107">
        <v>6.5000000000000002E-2</v>
      </c>
      <c r="Q91" s="107">
        <v>0.13700000000000001</v>
      </c>
      <c r="R91" s="106">
        <v>7.0000000000000001E-3</v>
      </c>
      <c r="S91" s="107">
        <v>7.0000000000000001E-3</v>
      </c>
      <c r="T91" s="107">
        <v>0</v>
      </c>
      <c r="U91" s="106">
        <v>5.0999999999999997E-2</v>
      </c>
      <c r="V91" s="106">
        <v>1.7000000000000001E-2</v>
      </c>
      <c r="W91" s="106">
        <v>3.4000000000000002E-2</v>
      </c>
      <c r="X91" s="106">
        <v>0.67800000000000005</v>
      </c>
      <c r="Y91" s="107">
        <v>0.17499999999999999</v>
      </c>
      <c r="Z91" s="107">
        <v>0.503</v>
      </c>
      <c r="AA91" s="108">
        <v>0.01</v>
      </c>
      <c r="AB91" s="109">
        <v>1.7000000000000001E-2</v>
      </c>
      <c r="AC91" s="106">
        <v>7.0000000000000001E-3</v>
      </c>
      <c r="AD91" s="106">
        <v>0.01</v>
      </c>
      <c r="AE91" s="106">
        <v>4.1000000000000002E-2</v>
      </c>
      <c r="AF91" s="106">
        <v>0</v>
      </c>
      <c r="AG91" s="110">
        <v>4.1000000000000002E-2</v>
      </c>
    </row>
    <row r="92" spans="1:33" ht="26.7" customHeight="1" x14ac:dyDescent="0.55000000000000004">
      <c r="A92" s="36" t="s">
        <v>48</v>
      </c>
      <c r="B92" s="106">
        <v>0.13300000000000001</v>
      </c>
      <c r="C92" s="106">
        <v>0.14199999999999999</v>
      </c>
      <c r="D92" s="106">
        <v>0.85799999999999998</v>
      </c>
      <c r="E92" s="106">
        <v>0</v>
      </c>
      <c r="F92" s="106">
        <v>0.03</v>
      </c>
      <c r="G92" s="107">
        <v>7.0000000000000001E-3</v>
      </c>
      <c r="H92" s="107">
        <v>2.3E-2</v>
      </c>
      <c r="I92" s="106">
        <v>0</v>
      </c>
      <c r="J92" s="107">
        <v>0</v>
      </c>
      <c r="K92" s="107">
        <v>0</v>
      </c>
      <c r="L92" s="106">
        <v>0</v>
      </c>
      <c r="M92" s="107">
        <v>0</v>
      </c>
      <c r="N92" s="107">
        <v>0</v>
      </c>
      <c r="O92" s="106">
        <v>0.17799999999999999</v>
      </c>
      <c r="P92" s="107">
        <v>5.6000000000000001E-2</v>
      </c>
      <c r="Q92" s="107">
        <v>0.122</v>
      </c>
      <c r="R92" s="106">
        <v>7.0000000000000001E-3</v>
      </c>
      <c r="S92" s="107">
        <v>3.0000000000000001E-3</v>
      </c>
      <c r="T92" s="107">
        <v>3.0000000000000001E-3</v>
      </c>
      <c r="U92" s="106">
        <v>7.5999999999999998E-2</v>
      </c>
      <c r="V92" s="106">
        <v>3.0000000000000001E-3</v>
      </c>
      <c r="W92" s="106">
        <v>7.2999999999999995E-2</v>
      </c>
      <c r="X92" s="106">
        <v>0.69</v>
      </c>
      <c r="Y92" s="107">
        <v>7.2999999999999995E-2</v>
      </c>
      <c r="Z92" s="107">
        <v>0.61699999999999999</v>
      </c>
      <c r="AA92" s="108">
        <v>0.02</v>
      </c>
      <c r="AB92" s="109">
        <v>1.7000000000000001E-2</v>
      </c>
      <c r="AC92" s="106">
        <v>3.0000000000000001E-3</v>
      </c>
      <c r="AD92" s="106">
        <v>1.2999999999999999E-2</v>
      </c>
      <c r="AE92" s="106">
        <v>0.04</v>
      </c>
      <c r="AF92" s="106">
        <v>0</v>
      </c>
      <c r="AG92" s="110">
        <v>0.04</v>
      </c>
    </row>
    <row r="93" spans="1:33" ht="26.7" customHeight="1" x14ac:dyDescent="0.55000000000000004">
      <c r="A93" s="36" t="s">
        <v>51</v>
      </c>
      <c r="B93" s="106">
        <v>0.29799999999999999</v>
      </c>
      <c r="C93" s="106">
        <v>0.48799999999999999</v>
      </c>
      <c r="D93" s="106">
        <v>0.51200000000000001</v>
      </c>
      <c r="E93" s="106">
        <v>0</v>
      </c>
      <c r="F93" s="106">
        <v>9.5000000000000001E-2</v>
      </c>
      <c r="G93" s="107">
        <v>5.2999999999999999E-2</v>
      </c>
      <c r="H93" s="107">
        <v>4.1000000000000002E-2</v>
      </c>
      <c r="I93" s="106">
        <v>1E-3</v>
      </c>
      <c r="J93" s="107">
        <v>1E-3</v>
      </c>
      <c r="K93" s="107">
        <v>0</v>
      </c>
      <c r="L93" s="106">
        <v>1E-3</v>
      </c>
      <c r="M93" s="107">
        <v>1E-3</v>
      </c>
      <c r="N93" s="107">
        <v>0</v>
      </c>
      <c r="O93" s="106">
        <v>2.5000000000000001E-2</v>
      </c>
      <c r="P93" s="107">
        <v>1.2999999999999999E-2</v>
      </c>
      <c r="Q93" s="107">
        <v>1.2E-2</v>
      </c>
      <c r="R93" s="106">
        <v>8.9999999999999993E-3</v>
      </c>
      <c r="S93" s="107">
        <v>3.0000000000000001E-3</v>
      </c>
      <c r="T93" s="107">
        <v>6.0000000000000001E-3</v>
      </c>
      <c r="U93" s="106">
        <v>0.13200000000000001</v>
      </c>
      <c r="V93" s="106">
        <v>7.3999999999999996E-2</v>
      </c>
      <c r="W93" s="106">
        <v>5.8000000000000003E-2</v>
      </c>
      <c r="X93" s="106">
        <v>0.71599999999999997</v>
      </c>
      <c r="Y93" s="107">
        <v>0.33300000000000002</v>
      </c>
      <c r="Z93" s="107">
        <v>0.38300000000000001</v>
      </c>
      <c r="AA93" s="108">
        <v>2.1000000000000001E-2</v>
      </c>
      <c r="AB93" s="109">
        <v>0.03</v>
      </c>
      <c r="AC93" s="106">
        <v>1.9E-2</v>
      </c>
      <c r="AD93" s="106">
        <v>0.01</v>
      </c>
      <c r="AE93" s="106">
        <v>6.7000000000000004E-2</v>
      </c>
      <c r="AF93" s="106">
        <v>7.0000000000000001E-3</v>
      </c>
      <c r="AG93" s="110">
        <v>5.8999999999999997E-2</v>
      </c>
    </row>
    <row r="94" spans="1:33" ht="26.7" customHeight="1" x14ac:dyDescent="0.55000000000000004">
      <c r="A94" s="36" t="s">
        <v>3</v>
      </c>
      <c r="B94" s="106">
        <v>5.3999999999999999E-2</v>
      </c>
      <c r="C94" s="106">
        <v>0.30099999999999999</v>
      </c>
      <c r="D94" s="106">
        <v>0.69899999999999995</v>
      </c>
      <c r="E94" s="106">
        <v>0</v>
      </c>
      <c r="F94" s="106">
        <v>4.9000000000000002E-2</v>
      </c>
      <c r="G94" s="107">
        <v>8.0000000000000002E-3</v>
      </c>
      <c r="H94" s="107">
        <v>4.1000000000000002E-2</v>
      </c>
      <c r="I94" s="106">
        <v>0</v>
      </c>
      <c r="J94" s="107">
        <v>0</v>
      </c>
      <c r="K94" s="107">
        <v>0</v>
      </c>
      <c r="L94" s="106">
        <v>0</v>
      </c>
      <c r="M94" s="107">
        <v>0</v>
      </c>
      <c r="N94" s="107">
        <v>0</v>
      </c>
      <c r="O94" s="106">
        <v>0.26800000000000002</v>
      </c>
      <c r="P94" s="107">
        <v>7.2999999999999995E-2</v>
      </c>
      <c r="Q94" s="107">
        <v>0.19500000000000001</v>
      </c>
      <c r="R94" s="106">
        <v>1.6E-2</v>
      </c>
      <c r="S94" s="107">
        <v>1.6E-2</v>
      </c>
      <c r="T94" s="107">
        <v>0</v>
      </c>
      <c r="U94" s="106">
        <v>0.106</v>
      </c>
      <c r="V94" s="106">
        <v>5.7000000000000002E-2</v>
      </c>
      <c r="W94" s="106">
        <v>4.9000000000000002E-2</v>
      </c>
      <c r="X94" s="106">
        <v>0.47199999999999998</v>
      </c>
      <c r="Y94" s="107">
        <v>0.122</v>
      </c>
      <c r="Z94" s="107">
        <v>0.35</v>
      </c>
      <c r="AA94" s="108">
        <v>8.8999999999999996E-2</v>
      </c>
      <c r="AB94" s="109">
        <v>4.9000000000000002E-2</v>
      </c>
      <c r="AC94" s="106">
        <v>2.4E-2</v>
      </c>
      <c r="AD94" s="106">
        <v>2.4E-2</v>
      </c>
      <c r="AE94" s="106">
        <v>0</v>
      </c>
      <c r="AF94" s="106">
        <v>0</v>
      </c>
      <c r="AG94" s="110">
        <v>0</v>
      </c>
    </row>
    <row r="95" spans="1:33" ht="26.7" customHeight="1" x14ac:dyDescent="0.55000000000000004">
      <c r="A95" s="36" t="s">
        <v>53</v>
      </c>
      <c r="B95" s="106">
        <v>8.4000000000000005E-2</v>
      </c>
      <c r="C95" s="106">
        <v>0.15</v>
      </c>
      <c r="D95" s="106">
        <v>0.85</v>
      </c>
      <c r="E95" s="106">
        <v>0</v>
      </c>
      <c r="F95" s="106">
        <v>6.0000000000000001E-3</v>
      </c>
      <c r="G95" s="107">
        <v>0</v>
      </c>
      <c r="H95" s="107">
        <v>6.0000000000000001E-3</v>
      </c>
      <c r="I95" s="106">
        <v>0</v>
      </c>
      <c r="J95" s="107">
        <v>0</v>
      </c>
      <c r="K95" s="107">
        <v>0</v>
      </c>
      <c r="L95" s="106">
        <v>0</v>
      </c>
      <c r="M95" s="107">
        <v>0</v>
      </c>
      <c r="N95" s="107">
        <v>0</v>
      </c>
      <c r="O95" s="106">
        <v>0.13300000000000001</v>
      </c>
      <c r="P95" s="107">
        <v>2.1999999999999999E-2</v>
      </c>
      <c r="Q95" s="107">
        <v>0.111</v>
      </c>
      <c r="R95" s="106">
        <v>6.0000000000000001E-3</v>
      </c>
      <c r="S95" s="107">
        <v>0</v>
      </c>
      <c r="T95" s="107">
        <v>6.0000000000000001E-3</v>
      </c>
      <c r="U95" s="106">
        <v>3.9E-2</v>
      </c>
      <c r="V95" s="106">
        <v>6.0000000000000001E-3</v>
      </c>
      <c r="W95" s="106">
        <v>3.3000000000000002E-2</v>
      </c>
      <c r="X95" s="106">
        <v>0.80600000000000005</v>
      </c>
      <c r="Y95" s="107">
        <v>0.11700000000000001</v>
      </c>
      <c r="Z95" s="107">
        <v>0.68899999999999995</v>
      </c>
      <c r="AA95" s="108">
        <v>1.0999999999999999E-2</v>
      </c>
      <c r="AB95" s="109">
        <v>0</v>
      </c>
      <c r="AC95" s="106">
        <v>0</v>
      </c>
      <c r="AD95" s="106">
        <v>0</v>
      </c>
      <c r="AE95" s="106">
        <v>1.0999999999999999E-2</v>
      </c>
      <c r="AF95" s="106">
        <v>0</v>
      </c>
      <c r="AG95" s="110">
        <v>1.0999999999999999E-2</v>
      </c>
    </row>
    <row r="96" spans="1:33" ht="26.7" customHeight="1" thickBot="1" x14ac:dyDescent="0.6">
      <c r="A96" s="44" t="s">
        <v>50</v>
      </c>
      <c r="B96" s="111">
        <v>0.255</v>
      </c>
      <c r="C96" s="111">
        <v>0.15</v>
      </c>
      <c r="D96" s="111">
        <v>0.85</v>
      </c>
      <c r="E96" s="111">
        <v>0</v>
      </c>
      <c r="F96" s="111">
        <v>4.4999999999999998E-2</v>
      </c>
      <c r="G96" s="112">
        <v>5.0000000000000001E-3</v>
      </c>
      <c r="H96" s="112">
        <v>0.04</v>
      </c>
      <c r="I96" s="111">
        <v>0</v>
      </c>
      <c r="J96" s="112">
        <v>0</v>
      </c>
      <c r="K96" s="112">
        <v>0</v>
      </c>
      <c r="L96" s="111">
        <v>2E-3</v>
      </c>
      <c r="M96" s="112">
        <v>0</v>
      </c>
      <c r="N96" s="112">
        <v>2E-3</v>
      </c>
      <c r="O96" s="111">
        <v>5.1999999999999998E-2</v>
      </c>
      <c r="P96" s="112">
        <v>1.6E-2</v>
      </c>
      <c r="Q96" s="112">
        <v>3.5999999999999997E-2</v>
      </c>
      <c r="R96" s="111">
        <v>1.2E-2</v>
      </c>
      <c r="S96" s="112">
        <v>2E-3</v>
      </c>
      <c r="T96" s="112">
        <v>0.01</v>
      </c>
      <c r="U96" s="111">
        <v>0.09</v>
      </c>
      <c r="V96" s="111">
        <v>8.9999999999999993E-3</v>
      </c>
      <c r="W96" s="111">
        <v>8.1000000000000003E-2</v>
      </c>
      <c r="X96" s="111">
        <v>0.78600000000000003</v>
      </c>
      <c r="Y96" s="112">
        <v>0.11600000000000001</v>
      </c>
      <c r="Z96" s="112">
        <v>0.67</v>
      </c>
      <c r="AA96" s="113">
        <v>1.4E-2</v>
      </c>
      <c r="AB96" s="114">
        <v>3.5000000000000003E-2</v>
      </c>
      <c r="AC96" s="111">
        <v>0.01</v>
      </c>
      <c r="AD96" s="111">
        <v>2.4E-2</v>
      </c>
      <c r="AE96" s="111">
        <v>7.2999999999999995E-2</v>
      </c>
      <c r="AF96" s="111">
        <v>2E-3</v>
      </c>
      <c r="AG96" s="115">
        <v>7.0999999999999994E-2</v>
      </c>
    </row>
    <row r="97" spans="1:33" ht="26.7" customHeight="1" x14ac:dyDescent="0.55000000000000004">
      <c r="A97" s="45" t="s">
        <v>40</v>
      </c>
      <c r="B97" s="42">
        <v>48</v>
      </c>
      <c r="C97" s="83">
        <v>0.29199999999999998</v>
      </c>
      <c r="D97" s="83">
        <v>0.70799999999999996</v>
      </c>
      <c r="E97" s="105">
        <v>0</v>
      </c>
      <c r="F97" s="83">
        <v>0.125</v>
      </c>
      <c r="G97" s="83">
        <v>6.3E-2</v>
      </c>
      <c r="H97" s="83">
        <v>6.3E-2</v>
      </c>
      <c r="I97" s="83">
        <v>0</v>
      </c>
      <c r="J97" s="83">
        <v>0</v>
      </c>
      <c r="K97" s="83">
        <v>0</v>
      </c>
      <c r="L97" s="83">
        <v>0</v>
      </c>
      <c r="M97" s="83">
        <v>0</v>
      </c>
      <c r="N97" s="83">
        <v>0</v>
      </c>
      <c r="O97" s="83">
        <v>6.3E-2</v>
      </c>
      <c r="P97" s="83">
        <v>4.2000000000000003E-2</v>
      </c>
      <c r="Q97" s="83">
        <v>2.1000000000000001E-2</v>
      </c>
      <c r="R97" s="83">
        <v>2.1000000000000001E-2</v>
      </c>
      <c r="S97" s="83">
        <v>0</v>
      </c>
      <c r="T97" s="83">
        <v>2.1000000000000001E-2</v>
      </c>
      <c r="U97" s="83">
        <v>0.104</v>
      </c>
      <c r="V97" s="83">
        <v>4.2000000000000003E-2</v>
      </c>
      <c r="W97" s="83">
        <v>6.3E-2</v>
      </c>
      <c r="X97" s="83">
        <v>0.66700000000000004</v>
      </c>
      <c r="Y97" s="83">
        <v>0.14599999999999999</v>
      </c>
      <c r="Z97" s="83">
        <v>0.52100000000000002</v>
      </c>
      <c r="AA97" s="84">
        <v>2.1000000000000001E-2</v>
      </c>
      <c r="AB97" s="85">
        <v>8.3000000000000004E-2</v>
      </c>
      <c r="AC97" s="83">
        <v>4.2000000000000003E-2</v>
      </c>
      <c r="AD97" s="83">
        <v>4.2000000000000003E-2</v>
      </c>
      <c r="AE97" s="83">
        <v>0</v>
      </c>
      <c r="AF97" s="83">
        <v>0</v>
      </c>
      <c r="AG97" s="86">
        <v>0</v>
      </c>
    </row>
    <row r="98" spans="1:33" ht="26.7" customHeight="1" thickBot="1" x14ac:dyDescent="0.6">
      <c r="A98" s="46" t="s">
        <v>39</v>
      </c>
      <c r="B98" s="43">
        <v>71</v>
      </c>
      <c r="C98" s="91">
        <v>0.437</v>
      </c>
      <c r="D98" s="91">
        <v>0.53500000000000003</v>
      </c>
      <c r="E98" s="104">
        <v>2.8000000000000001E-2</v>
      </c>
      <c r="F98" s="91">
        <v>0.254</v>
      </c>
      <c r="G98" s="91">
        <v>8.5000000000000006E-2</v>
      </c>
      <c r="H98" s="91">
        <v>0.16900000000000001</v>
      </c>
      <c r="I98" s="91">
        <v>0</v>
      </c>
      <c r="J98" s="91">
        <v>0</v>
      </c>
      <c r="K98" s="91">
        <v>0</v>
      </c>
      <c r="L98" s="91">
        <v>0</v>
      </c>
      <c r="M98" s="91">
        <v>0</v>
      </c>
      <c r="N98" s="91">
        <v>0</v>
      </c>
      <c r="O98" s="91">
        <v>0.127</v>
      </c>
      <c r="P98" s="91">
        <v>5.6000000000000001E-2</v>
      </c>
      <c r="Q98" s="91">
        <v>7.0000000000000007E-2</v>
      </c>
      <c r="R98" s="91">
        <v>7.0000000000000007E-2</v>
      </c>
      <c r="S98" s="91">
        <v>2.8000000000000001E-2</v>
      </c>
      <c r="T98" s="91">
        <v>4.2000000000000003E-2</v>
      </c>
      <c r="U98" s="91">
        <v>0.14099999999999999</v>
      </c>
      <c r="V98" s="91">
        <v>8.5000000000000006E-2</v>
      </c>
      <c r="W98" s="91">
        <v>5.6000000000000001E-2</v>
      </c>
      <c r="X98" s="91">
        <v>0.33800000000000002</v>
      </c>
      <c r="Y98" s="91">
        <v>0.183</v>
      </c>
      <c r="Z98" s="91">
        <v>0.155</v>
      </c>
      <c r="AA98" s="92">
        <v>1.4E-2</v>
      </c>
      <c r="AB98" s="93">
        <v>1.4E-2</v>
      </c>
      <c r="AC98" s="91">
        <v>0</v>
      </c>
      <c r="AD98" s="91">
        <v>1.4E-2</v>
      </c>
      <c r="AE98" s="91">
        <v>0</v>
      </c>
      <c r="AF98" s="91">
        <v>0</v>
      </c>
      <c r="AG98" s="94">
        <v>0</v>
      </c>
    </row>
    <row r="99" spans="1:33" x14ac:dyDescent="0.55000000000000004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</row>
    <row r="100" spans="1:33" x14ac:dyDescent="0.55000000000000004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</row>
    <row r="102" spans="1:33" ht="14.7" thickBot="1" x14ac:dyDescent="0.6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</row>
    <row r="103" spans="1:33" ht="105.3" customHeight="1" x14ac:dyDescent="0.55000000000000004">
      <c r="A103" s="37" t="s">
        <v>57</v>
      </c>
      <c r="B103" s="39" t="s">
        <v>0</v>
      </c>
      <c r="C103" s="39" t="s">
        <v>7</v>
      </c>
      <c r="D103" s="39" t="s">
        <v>14</v>
      </c>
      <c r="E103" s="39" t="s">
        <v>38</v>
      </c>
      <c r="F103" s="39" t="s">
        <v>41</v>
      </c>
      <c r="G103" s="39" t="s">
        <v>15</v>
      </c>
      <c r="H103" s="39" t="s">
        <v>16</v>
      </c>
      <c r="I103" s="39" t="s">
        <v>42</v>
      </c>
      <c r="J103" s="39" t="s">
        <v>17</v>
      </c>
      <c r="K103" s="39" t="s">
        <v>18</v>
      </c>
      <c r="L103" s="39" t="s">
        <v>36</v>
      </c>
      <c r="M103" s="39" t="s">
        <v>19</v>
      </c>
      <c r="N103" s="39" t="s">
        <v>20</v>
      </c>
      <c r="O103" s="39" t="s">
        <v>43</v>
      </c>
      <c r="P103" s="39" t="s">
        <v>21</v>
      </c>
      <c r="Q103" s="39" t="s">
        <v>22</v>
      </c>
      <c r="R103" s="39" t="s">
        <v>23</v>
      </c>
      <c r="S103" s="39" t="s">
        <v>24</v>
      </c>
      <c r="T103" s="39" t="s">
        <v>25</v>
      </c>
      <c r="U103" s="39" t="s">
        <v>37</v>
      </c>
      <c r="V103" s="39" t="s">
        <v>26</v>
      </c>
      <c r="W103" s="39" t="s">
        <v>27</v>
      </c>
      <c r="X103" s="39" t="s">
        <v>28</v>
      </c>
      <c r="Y103" s="39" t="s">
        <v>31</v>
      </c>
      <c r="Z103" s="39" t="s">
        <v>29</v>
      </c>
      <c r="AA103" s="47" t="s">
        <v>44</v>
      </c>
      <c r="AB103" s="48" t="s">
        <v>30</v>
      </c>
      <c r="AC103" s="49" t="s">
        <v>32</v>
      </c>
      <c r="AD103" s="49" t="s">
        <v>33</v>
      </c>
      <c r="AE103" s="49" t="s">
        <v>13</v>
      </c>
      <c r="AF103" s="49" t="s">
        <v>34</v>
      </c>
      <c r="AG103" s="50" t="s">
        <v>35</v>
      </c>
    </row>
    <row r="104" spans="1:33" ht="26.7" customHeight="1" x14ac:dyDescent="0.55000000000000004">
      <c r="A104" s="36" t="s">
        <v>4</v>
      </c>
      <c r="B104" s="131">
        <v>2242</v>
      </c>
      <c r="C104" s="106">
        <v>0.28899999999999998</v>
      </c>
      <c r="D104" s="106">
        <v>0.71099999999999997</v>
      </c>
      <c r="E104" s="106">
        <v>0</v>
      </c>
      <c r="F104" s="106">
        <v>5.7000000000000002E-2</v>
      </c>
      <c r="G104" s="107">
        <v>2.1000000000000001E-2</v>
      </c>
      <c r="H104" s="107">
        <v>3.5000000000000003E-2</v>
      </c>
      <c r="I104" s="106">
        <v>0</v>
      </c>
      <c r="J104" s="107">
        <v>0</v>
      </c>
      <c r="K104" s="107">
        <v>0</v>
      </c>
      <c r="L104" s="106">
        <v>2E-3</v>
      </c>
      <c r="M104" s="107">
        <v>0</v>
      </c>
      <c r="N104" s="107">
        <v>2E-3</v>
      </c>
      <c r="O104" s="106">
        <v>0.10299999999999999</v>
      </c>
      <c r="P104" s="107">
        <v>3.4000000000000002E-2</v>
      </c>
      <c r="Q104" s="107">
        <v>6.9000000000000006E-2</v>
      </c>
      <c r="R104" s="106">
        <v>1.0999999999999999E-2</v>
      </c>
      <c r="S104" s="107">
        <v>5.0000000000000001E-3</v>
      </c>
      <c r="T104" s="107">
        <v>6.0000000000000001E-3</v>
      </c>
      <c r="U104" s="106">
        <v>9.6000000000000002E-2</v>
      </c>
      <c r="V104" s="106">
        <v>3.2000000000000001E-2</v>
      </c>
      <c r="W104" s="106">
        <v>6.5000000000000002E-2</v>
      </c>
      <c r="X104" s="106">
        <v>0.70199999999999996</v>
      </c>
      <c r="Y104" s="107">
        <v>0.186</v>
      </c>
      <c r="Z104" s="107">
        <v>0.51600000000000001</v>
      </c>
      <c r="AA104" s="108">
        <v>2.9000000000000001E-2</v>
      </c>
      <c r="AB104" s="109">
        <v>0.13200000000000001</v>
      </c>
      <c r="AC104" s="106">
        <v>4.5999999999999999E-2</v>
      </c>
      <c r="AD104" s="106">
        <v>8.5999999999999993E-2</v>
      </c>
      <c r="AE104" s="106">
        <v>0.05</v>
      </c>
      <c r="AF104" s="106">
        <v>3.0000000000000001E-3</v>
      </c>
      <c r="AG104" s="110">
        <v>4.8000000000000001E-2</v>
      </c>
    </row>
    <row r="105" spans="1:33" ht="26.7" customHeight="1" x14ac:dyDescent="0.55000000000000004">
      <c r="A105" s="36" t="s">
        <v>49</v>
      </c>
      <c r="B105" s="106">
        <f>280/2242</f>
        <v>0.12488849241748438</v>
      </c>
      <c r="C105" s="106">
        <v>0.28199999999999997</v>
      </c>
      <c r="D105" s="106">
        <v>0.71799999999999997</v>
      </c>
      <c r="E105" s="106">
        <v>0</v>
      </c>
      <c r="F105" s="106">
        <v>4.5999999999999999E-2</v>
      </c>
      <c r="G105" s="107">
        <v>1.4E-2</v>
      </c>
      <c r="H105" s="107">
        <v>3.2000000000000001E-2</v>
      </c>
      <c r="I105" s="106">
        <v>0</v>
      </c>
      <c r="J105" s="107">
        <v>0</v>
      </c>
      <c r="K105" s="107">
        <v>0</v>
      </c>
      <c r="L105" s="106">
        <v>4.0000000000000001E-3</v>
      </c>
      <c r="M105" s="107">
        <v>0</v>
      </c>
      <c r="N105" s="107">
        <v>4.0000000000000001E-3</v>
      </c>
      <c r="O105" s="106">
        <v>0.20699999999999999</v>
      </c>
      <c r="P105" s="107">
        <v>7.0999999999999994E-2</v>
      </c>
      <c r="Q105" s="107">
        <v>0.13600000000000001</v>
      </c>
      <c r="R105" s="106">
        <v>7.0000000000000001E-3</v>
      </c>
      <c r="S105" s="107">
        <v>7.0000000000000001E-3</v>
      </c>
      <c r="T105" s="107">
        <v>0</v>
      </c>
      <c r="U105" s="106">
        <v>0.05</v>
      </c>
      <c r="V105" s="106">
        <v>1.4E-2</v>
      </c>
      <c r="W105" s="106">
        <v>3.5999999999999997E-2</v>
      </c>
      <c r="X105" s="106">
        <v>0.67100000000000004</v>
      </c>
      <c r="Y105" s="107">
        <v>0.17499999999999999</v>
      </c>
      <c r="Z105" s="107">
        <v>0.496</v>
      </c>
      <c r="AA105" s="108">
        <v>1.4E-2</v>
      </c>
      <c r="AB105" s="109">
        <v>0.154</v>
      </c>
      <c r="AC105" s="106">
        <v>3.9E-2</v>
      </c>
      <c r="AD105" s="106">
        <v>0.114</v>
      </c>
      <c r="AE105" s="106">
        <v>6.8000000000000005E-2</v>
      </c>
      <c r="AF105" s="106">
        <v>0</v>
      </c>
      <c r="AG105" s="110">
        <v>6.8000000000000005E-2</v>
      </c>
    </row>
    <row r="106" spans="1:33" ht="26.7" customHeight="1" x14ac:dyDescent="0.55000000000000004">
      <c r="A106" s="36" t="s">
        <v>48</v>
      </c>
      <c r="B106" s="106">
        <f>300/2242</f>
        <v>0.13380909901873328</v>
      </c>
      <c r="C106" s="106">
        <v>0.14000000000000001</v>
      </c>
      <c r="D106" s="106">
        <v>0.86</v>
      </c>
      <c r="E106" s="106">
        <v>0</v>
      </c>
      <c r="F106" s="106">
        <v>0.03</v>
      </c>
      <c r="G106" s="107">
        <v>7.0000000000000001E-3</v>
      </c>
      <c r="H106" s="107">
        <v>2.3E-2</v>
      </c>
      <c r="I106" s="106">
        <v>0</v>
      </c>
      <c r="J106" s="107">
        <v>0</v>
      </c>
      <c r="K106" s="107">
        <v>0</v>
      </c>
      <c r="L106" s="106">
        <v>0</v>
      </c>
      <c r="M106" s="107">
        <v>0</v>
      </c>
      <c r="N106" s="107">
        <v>0</v>
      </c>
      <c r="O106" s="106">
        <v>0.183</v>
      </c>
      <c r="P106" s="107">
        <v>5.7000000000000002E-2</v>
      </c>
      <c r="Q106" s="107">
        <v>0.127</v>
      </c>
      <c r="R106" s="106">
        <v>0.01</v>
      </c>
      <c r="S106" s="107">
        <v>3.0000000000000001E-3</v>
      </c>
      <c r="T106" s="107">
        <v>7.0000000000000001E-3</v>
      </c>
      <c r="U106" s="106">
        <v>7.2999999999999995E-2</v>
      </c>
      <c r="V106" s="106">
        <v>3.0000000000000001E-3</v>
      </c>
      <c r="W106" s="106">
        <v>7.0000000000000007E-2</v>
      </c>
      <c r="X106" s="106">
        <v>0.68700000000000006</v>
      </c>
      <c r="Y106" s="107">
        <v>7.0000000000000007E-2</v>
      </c>
      <c r="Z106" s="107">
        <v>0.61699999999999999</v>
      </c>
      <c r="AA106" s="108">
        <v>1.7000000000000001E-2</v>
      </c>
      <c r="AB106" s="109">
        <v>0.09</v>
      </c>
      <c r="AC106" s="106">
        <v>0.01</v>
      </c>
      <c r="AD106" s="106">
        <v>0.08</v>
      </c>
      <c r="AE106" s="106">
        <v>4.2999999999999997E-2</v>
      </c>
      <c r="AF106" s="106">
        <v>0</v>
      </c>
      <c r="AG106" s="110">
        <v>4.2999999999999997E-2</v>
      </c>
    </row>
    <row r="107" spans="1:33" ht="26.7" customHeight="1" x14ac:dyDescent="0.55000000000000004">
      <c r="A107" s="36" t="s">
        <v>51</v>
      </c>
      <c r="B107" s="106">
        <f>724/2242</f>
        <v>0.32292595896520965</v>
      </c>
      <c r="C107" s="106">
        <v>0.46</v>
      </c>
      <c r="D107" s="106">
        <v>0.54</v>
      </c>
      <c r="E107" s="106">
        <v>0</v>
      </c>
      <c r="F107" s="106">
        <v>9.2999999999999999E-2</v>
      </c>
      <c r="G107" s="107">
        <v>4.8000000000000001E-2</v>
      </c>
      <c r="H107" s="107">
        <v>4.3999999999999997E-2</v>
      </c>
      <c r="I107" s="106">
        <v>1E-3</v>
      </c>
      <c r="J107" s="107">
        <v>1E-3</v>
      </c>
      <c r="K107" s="107">
        <v>0</v>
      </c>
      <c r="L107" s="106">
        <v>4.0000000000000001E-3</v>
      </c>
      <c r="M107" s="107">
        <v>1E-3</v>
      </c>
      <c r="N107" s="107">
        <v>3.0000000000000001E-3</v>
      </c>
      <c r="O107" s="106">
        <v>2.1000000000000001E-2</v>
      </c>
      <c r="P107" s="107">
        <v>1.0999999999999999E-2</v>
      </c>
      <c r="Q107" s="107">
        <v>0.01</v>
      </c>
      <c r="R107" s="106">
        <v>0.01</v>
      </c>
      <c r="S107" s="107">
        <v>6.0000000000000001E-3</v>
      </c>
      <c r="T107" s="107">
        <v>4.0000000000000001E-3</v>
      </c>
      <c r="U107" s="106">
        <v>0.13500000000000001</v>
      </c>
      <c r="V107" s="106">
        <v>6.8000000000000005E-2</v>
      </c>
      <c r="W107" s="106">
        <v>6.8000000000000005E-2</v>
      </c>
      <c r="X107" s="106">
        <v>0.71299999999999997</v>
      </c>
      <c r="Y107" s="107">
        <v>0.318</v>
      </c>
      <c r="Z107" s="107">
        <v>0.39500000000000002</v>
      </c>
      <c r="AA107" s="108">
        <v>2.3E-2</v>
      </c>
      <c r="AB107" s="109">
        <v>0.153</v>
      </c>
      <c r="AC107" s="106">
        <v>9.4E-2</v>
      </c>
      <c r="AD107" s="106">
        <v>5.8999999999999997E-2</v>
      </c>
      <c r="AE107" s="106">
        <v>8.6999999999999994E-2</v>
      </c>
      <c r="AF107" s="106">
        <v>8.0000000000000002E-3</v>
      </c>
      <c r="AG107" s="110">
        <v>7.9000000000000001E-2</v>
      </c>
    </row>
    <row r="108" spans="1:33" ht="26.7" customHeight="1" x14ac:dyDescent="0.55000000000000004">
      <c r="A108" s="36" t="s">
        <v>3</v>
      </c>
      <c r="B108" s="106">
        <f>125/2242</f>
        <v>5.5753791257805531E-2</v>
      </c>
      <c r="C108" s="106">
        <v>0.32800000000000001</v>
      </c>
      <c r="D108" s="106">
        <v>0.67200000000000004</v>
      </c>
      <c r="E108" s="106">
        <v>0</v>
      </c>
      <c r="F108" s="106">
        <v>0.04</v>
      </c>
      <c r="G108" s="107">
        <v>8.0000000000000002E-3</v>
      </c>
      <c r="H108" s="107">
        <v>3.2000000000000001E-2</v>
      </c>
      <c r="I108" s="106">
        <v>0</v>
      </c>
      <c r="J108" s="107">
        <v>0</v>
      </c>
      <c r="K108" s="107">
        <v>0</v>
      </c>
      <c r="L108" s="106">
        <v>0</v>
      </c>
      <c r="M108" s="107">
        <v>0</v>
      </c>
      <c r="N108" s="107">
        <v>0</v>
      </c>
      <c r="O108" s="106">
        <v>0.28799999999999998</v>
      </c>
      <c r="P108" s="107">
        <v>8.7999999999999995E-2</v>
      </c>
      <c r="Q108" s="107">
        <v>0.2</v>
      </c>
      <c r="R108" s="106">
        <v>2.4E-2</v>
      </c>
      <c r="S108" s="107">
        <v>1.6E-2</v>
      </c>
      <c r="T108" s="107">
        <v>8.0000000000000002E-3</v>
      </c>
      <c r="U108" s="106">
        <v>9.6000000000000002E-2</v>
      </c>
      <c r="V108" s="106">
        <v>4.8000000000000001E-2</v>
      </c>
      <c r="W108" s="106">
        <v>4.8000000000000001E-2</v>
      </c>
      <c r="X108" s="106">
        <v>0.46400000000000002</v>
      </c>
      <c r="Y108" s="107">
        <v>0.128</v>
      </c>
      <c r="Z108" s="107">
        <v>0.33600000000000002</v>
      </c>
      <c r="AA108" s="108">
        <v>8.7999999999999995E-2</v>
      </c>
      <c r="AB108" s="109">
        <v>7.1999999999999995E-2</v>
      </c>
      <c r="AC108" s="106">
        <v>3.2000000000000001E-2</v>
      </c>
      <c r="AD108" s="106">
        <v>0.04</v>
      </c>
      <c r="AE108" s="106">
        <v>0</v>
      </c>
      <c r="AF108" s="106">
        <v>0</v>
      </c>
      <c r="AG108" s="110">
        <v>0</v>
      </c>
    </row>
    <row r="109" spans="1:33" ht="26.7" customHeight="1" x14ac:dyDescent="0.55000000000000004">
      <c r="A109" s="36" t="s">
        <v>53</v>
      </c>
      <c r="B109" s="106">
        <f>168/2242</f>
        <v>7.4933095450490636E-2</v>
      </c>
      <c r="C109" s="106">
        <v>0.155</v>
      </c>
      <c r="D109" s="106">
        <v>0.84499999999999997</v>
      </c>
      <c r="E109" s="106">
        <v>0</v>
      </c>
      <c r="F109" s="106">
        <v>6.0000000000000001E-3</v>
      </c>
      <c r="G109" s="107">
        <v>0</v>
      </c>
      <c r="H109" s="107">
        <v>6.0000000000000001E-3</v>
      </c>
      <c r="I109" s="106">
        <v>0</v>
      </c>
      <c r="J109" s="107">
        <v>0</v>
      </c>
      <c r="K109" s="107">
        <v>0</v>
      </c>
      <c r="L109" s="106">
        <v>0</v>
      </c>
      <c r="M109" s="107">
        <v>0</v>
      </c>
      <c r="N109" s="107">
        <v>0</v>
      </c>
      <c r="O109" s="106">
        <v>0.14299999999999999</v>
      </c>
      <c r="P109" s="107">
        <v>2.4E-2</v>
      </c>
      <c r="Q109" s="107">
        <v>0.11899999999999999</v>
      </c>
      <c r="R109" s="106">
        <v>6.0000000000000001E-3</v>
      </c>
      <c r="S109" s="107">
        <v>0</v>
      </c>
      <c r="T109" s="107">
        <v>6.0000000000000001E-3</v>
      </c>
      <c r="U109" s="106">
        <v>4.2000000000000003E-2</v>
      </c>
      <c r="V109" s="106">
        <v>6.0000000000000001E-3</v>
      </c>
      <c r="W109" s="106">
        <v>3.5999999999999997E-2</v>
      </c>
      <c r="X109" s="106">
        <v>0.79200000000000004</v>
      </c>
      <c r="Y109" s="107">
        <v>0.11899999999999999</v>
      </c>
      <c r="Z109" s="107">
        <v>0.67300000000000004</v>
      </c>
      <c r="AA109" s="108">
        <v>1.2E-2</v>
      </c>
      <c r="AB109" s="109">
        <v>0.107</v>
      </c>
      <c r="AC109" s="106">
        <v>2.4E-2</v>
      </c>
      <c r="AD109" s="106">
        <v>8.3000000000000004E-2</v>
      </c>
      <c r="AE109" s="106">
        <v>1.7999999999999999E-2</v>
      </c>
      <c r="AF109" s="106">
        <v>0</v>
      </c>
      <c r="AG109" s="110">
        <v>1.7999999999999999E-2</v>
      </c>
    </row>
    <row r="110" spans="1:33" ht="26.7" customHeight="1" thickBot="1" x14ac:dyDescent="0.6">
      <c r="A110" s="44" t="s">
        <v>50</v>
      </c>
      <c r="B110" s="111">
        <f>569/2242</f>
        <v>0.2537912578055308</v>
      </c>
      <c r="C110" s="111">
        <v>0.16</v>
      </c>
      <c r="D110" s="111">
        <v>0.84</v>
      </c>
      <c r="E110" s="111">
        <v>0</v>
      </c>
      <c r="F110" s="111">
        <v>4.2000000000000003E-2</v>
      </c>
      <c r="G110" s="112">
        <v>4.0000000000000001E-3</v>
      </c>
      <c r="H110" s="112">
        <v>3.9E-2</v>
      </c>
      <c r="I110" s="111">
        <v>0</v>
      </c>
      <c r="J110" s="112">
        <v>0</v>
      </c>
      <c r="K110" s="112">
        <v>0</v>
      </c>
      <c r="L110" s="111">
        <v>2E-3</v>
      </c>
      <c r="M110" s="112">
        <v>0</v>
      </c>
      <c r="N110" s="112">
        <v>2E-3</v>
      </c>
      <c r="O110" s="111">
        <v>5.0999999999999997E-2</v>
      </c>
      <c r="P110" s="112">
        <v>1.7999999999999999E-2</v>
      </c>
      <c r="Q110" s="112">
        <v>3.3000000000000002E-2</v>
      </c>
      <c r="R110" s="111">
        <v>1.0999999999999999E-2</v>
      </c>
      <c r="S110" s="112">
        <v>2E-3</v>
      </c>
      <c r="T110" s="112">
        <v>8.9999999999999993E-3</v>
      </c>
      <c r="U110" s="111">
        <v>9.2999999999999999E-2</v>
      </c>
      <c r="V110" s="111">
        <v>1.0999999999999999E-2</v>
      </c>
      <c r="W110" s="111">
        <v>8.3000000000000004E-2</v>
      </c>
      <c r="X110" s="111">
        <v>0.78600000000000003</v>
      </c>
      <c r="Y110" s="112">
        <v>0.123</v>
      </c>
      <c r="Z110" s="112">
        <v>0.66300000000000003</v>
      </c>
      <c r="AA110" s="113">
        <v>1.6E-2</v>
      </c>
      <c r="AB110" s="114">
        <v>0.14799999999999999</v>
      </c>
      <c r="AC110" s="111">
        <v>2.1000000000000001E-2</v>
      </c>
      <c r="AD110" s="111">
        <v>0.127</v>
      </c>
      <c r="AE110" s="111">
        <v>8.1000000000000003E-2</v>
      </c>
      <c r="AF110" s="111">
        <v>4.0000000000000001E-3</v>
      </c>
      <c r="AG110" s="115">
        <v>7.6999999999999999E-2</v>
      </c>
    </row>
    <row r="111" spans="1:33" ht="26.7" customHeight="1" x14ac:dyDescent="0.55000000000000004">
      <c r="A111" s="45" t="s">
        <v>40</v>
      </c>
      <c r="B111" s="42">
        <v>16</v>
      </c>
      <c r="C111" s="83">
        <v>0.313</v>
      </c>
      <c r="D111" s="83">
        <v>0.68799999999999994</v>
      </c>
      <c r="E111" s="105">
        <v>0</v>
      </c>
      <c r="F111" s="83">
        <v>6.3E-2</v>
      </c>
      <c r="G111" s="83">
        <v>0</v>
      </c>
      <c r="H111" s="83">
        <v>6.3E-2</v>
      </c>
      <c r="I111" s="83">
        <v>0</v>
      </c>
      <c r="J111" s="83">
        <v>0</v>
      </c>
      <c r="K111" s="83">
        <v>0</v>
      </c>
      <c r="L111" s="83">
        <v>0</v>
      </c>
      <c r="M111" s="83">
        <v>0</v>
      </c>
      <c r="N111" s="83">
        <v>0</v>
      </c>
      <c r="O111" s="83">
        <v>6.3E-2</v>
      </c>
      <c r="P111" s="83">
        <v>0</v>
      </c>
      <c r="Q111" s="83">
        <v>6.3E-2</v>
      </c>
      <c r="R111" s="83">
        <v>0</v>
      </c>
      <c r="S111" s="83">
        <v>0</v>
      </c>
      <c r="T111" s="83">
        <v>0</v>
      </c>
      <c r="U111" s="83">
        <v>6.3E-2</v>
      </c>
      <c r="V111" s="83">
        <v>0</v>
      </c>
      <c r="W111" s="83">
        <v>6.3E-2</v>
      </c>
      <c r="X111" s="83">
        <v>0.438</v>
      </c>
      <c r="Y111" s="83">
        <v>6.3E-2</v>
      </c>
      <c r="Z111" s="83">
        <v>0.375</v>
      </c>
      <c r="AA111" s="84">
        <v>0.375</v>
      </c>
      <c r="AB111" s="85">
        <v>6.3E-2</v>
      </c>
      <c r="AC111" s="83">
        <v>0</v>
      </c>
      <c r="AD111" s="83">
        <v>6.3E-2</v>
      </c>
      <c r="AE111" s="83">
        <v>0</v>
      </c>
      <c r="AF111" s="83">
        <v>0</v>
      </c>
      <c r="AG111" s="86">
        <v>0</v>
      </c>
    </row>
    <row r="112" spans="1:33" ht="26.7" customHeight="1" thickBot="1" x14ac:dyDescent="0.6">
      <c r="A112" s="46" t="s">
        <v>39</v>
      </c>
      <c r="B112" s="43">
        <v>60</v>
      </c>
      <c r="C112" s="91">
        <v>0.53300000000000003</v>
      </c>
      <c r="D112" s="91">
        <v>0.46700000000000003</v>
      </c>
      <c r="E112" s="104">
        <v>0</v>
      </c>
      <c r="F112" s="91">
        <v>0.11700000000000001</v>
      </c>
      <c r="G112" s="91">
        <v>6.7000000000000004E-2</v>
      </c>
      <c r="H112" s="91">
        <v>0.05</v>
      </c>
      <c r="I112" s="91">
        <v>0</v>
      </c>
      <c r="J112" s="91">
        <v>0</v>
      </c>
      <c r="K112" s="91">
        <v>0</v>
      </c>
      <c r="L112" s="91">
        <v>0</v>
      </c>
      <c r="M112" s="91">
        <v>0</v>
      </c>
      <c r="N112" s="91">
        <v>0</v>
      </c>
      <c r="O112" s="91">
        <v>0.2</v>
      </c>
      <c r="P112" s="91">
        <v>0.1</v>
      </c>
      <c r="Q112" s="91">
        <v>0.2</v>
      </c>
      <c r="R112" s="91">
        <v>0.05</v>
      </c>
      <c r="S112" s="91">
        <v>3.3000000000000002E-2</v>
      </c>
      <c r="T112" s="91">
        <v>1.7000000000000001E-2</v>
      </c>
      <c r="U112" s="91">
        <v>0.15</v>
      </c>
      <c r="V112" s="91">
        <v>6.7000000000000004E-2</v>
      </c>
      <c r="W112" s="91">
        <v>8.3000000000000004E-2</v>
      </c>
      <c r="X112" s="91">
        <v>0.317</v>
      </c>
      <c r="Y112" s="91">
        <v>0.183</v>
      </c>
      <c r="Z112" s="91">
        <v>0.13300000000000001</v>
      </c>
      <c r="AA112" s="92">
        <v>0.16700000000000001</v>
      </c>
      <c r="AB112" s="93">
        <v>6.7000000000000004E-2</v>
      </c>
      <c r="AC112" s="91">
        <v>3.3000000000000002E-2</v>
      </c>
      <c r="AD112" s="91">
        <v>3.3000000000000002E-2</v>
      </c>
      <c r="AE112" s="91">
        <v>0</v>
      </c>
      <c r="AF112" s="91">
        <v>0</v>
      </c>
      <c r="AG112" s="94">
        <v>0</v>
      </c>
    </row>
    <row r="113" spans="1:33" x14ac:dyDescent="0.55000000000000004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</row>
    <row r="114" spans="1:33" x14ac:dyDescent="0.55000000000000004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</row>
  </sheetData>
  <pageMargins left="0.7" right="0.7" top="0.75" bottom="0.75" header="0.3" footer="0.3"/>
  <pageSetup scale="22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5E4923D8C75240AF87F6FA9CE08E71" ma:contentTypeVersion="0" ma:contentTypeDescription="Create a new document." ma:contentTypeScope="" ma:versionID="9348fd24cd49eefc992e9f7781d72b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538003-F825-403D-BFD4-F42ECAB76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B51E4D-E219-48AC-9B94-8A33609977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6BCF38-0102-4B8F-A00D-AB03B50E44E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DemographicTrends2016-24</vt:lpstr>
      <vt:lpstr>JobFamilyTrends2016-24</vt:lpstr>
    </vt:vector>
  </TitlesOfParts>
  <Company>US Department of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DOE</dc:creator>
  <cp:lastModifiedBy>Laura J. Rogas x 37730N</cp:lastModifiedBy>
  <cp:lastPrinted>2023-02-23T23:16:14Z</cp:lastPrinted>
  <dcterms:created xsi:type="dcterms:W3CDTF">2016-09-07T22:33:13Z</dcterms:created>
  <dcterms:modified xsi:type="dcterms:W3CDTF">2024-10-22T21:17:53Z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0x0101003A5E4923D8C75240AF87F6FA9CE08E71</vt:lpwstr>
  </property>
</Properties>
</file>